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Empenhos" sheetId="1" r:id="rId1"/>
  </sheets>
  <definedNames>
    <definedName name="_xlnm.Print_Area" localSheetId="0">'Empenhos'!$A$1:$I$1542</definedName>
    <definedName name="Excel_BuiltIn__FilterDatabase" localSheetId="0">'Empenhos'!$A$6:$I$6</definedName>
    <definedName name="Excel_BuiltIn_Print_Area" localSheetId="0">'Empenhos'!$H$1:$IV$7</definedName>
    <definedName name="Excel_BuiltIn_Print_Area_1">'Empenhos'!$A$1:$I$6</definedName>
    <definedName name="_xlnm.Print_Titles" localSheetId="0">'Empenhos'!$1:$6</definedName>
  </definedNames>
  <calcPr fullCalcOnLoad="1"/>
</workbook>
</file>

<file path=xl/sharedStrings.xml><?xml version="1.0" encoding="utf-8"?>
<sst xmlns="http://schemas.openxmlformats.org/spreadsheetml/2006/main" count="8168" uniqueCount="2508">
  <si>
    <t>DEZEMBRO/2016</t>
  </si>
  <si>
    <t>EMPENHOS E PAGAMENTOS POR FAVORECIDO</t>
  </si>
  <si>
    <t>UG: 003101- PROCURADORIA GERAL DE JUSTIÇA - PGJ</t>
  </si>
  <si>
    <t>NOME DO FAVORECIDO</t>
  </si>
  <si>
    <t>CNPJ/CPF</t>
  </si>
  <si>
    <t>OBJETO</t>
  </si>
  <si>
    <t>TIPO LICITAÇÃO</t>
  </si>
  <si>
    <t>MODALIDADE LICITAÇÃO</t>
  </si>
  <si>
    <t>NE</t>
  </si>
  <si>
    <t>VALOR EMPENHADO</t>
  </si>
  <si>
    <t>VALOR PAGO NO MÊS</t>
  </si>
  <si>
    <t>VALOR PAGO ATÉ O MÊS</t>
  </si>
  <si>
    <t xml:space="preserve"> CONSELHO REGIONAL DE ENGENHARIA E AGRONOMIA DO ESTADO DO AMAZONAS</t>
  </si>
  <si>
    <t>REFERENTE AO PAGAMENTO DE ANOTAÇÕES DE RESPONSABILIDADE TÉCNICA - ART / CREA-AM.</t>
  </si>
  <si>
    <t>NÃO SE APLICA</t>
  </si>
  <si>
    <t>7 - NÃO SE APLICA</t>
  </si>
  <si>
    <t>2016NE00001</t>
  </si>
  <si>
    <t>2016NE00002</t>
  </si>
  <si>
    <t xml:space="preserve"> SERV FEDERAL DE PROCESSAMENTO DA DADOS SERPRO</t>
  </si>
  <si>
    <t>VALOR QUE SE EMPENHA EM FAVOR DO SERVIÇO FEDERAL DE PROCESSAMENTO DE DADOS - SERPRO, REFERENTE AO 4º TERMO ADITIVO AO CONTRATO ADMINISTRATIVO Nº 004/2011, RELATIVO AO SERVIÇO DE CONSULTA ÀS BASES DOS SISTEMAS CPF/CNPJ, PELO PERÍODO DE 12 MESES, </t>
  </si>
  <si>
    <t>5 - DISPENSA DE LICITAÇÃO</t>
  </si>
  <si>
    <t>2016NE00003</t>
  </si>
  <si>
    <t xml:space="preserve"> INSTITUTO EUVALDO LODI</t>
  </si>
  <si>
    <t>REFERENTE A CONTRATAÇÃO DE PESSOA JURÍDICA ESPECIALIZADA PARA PRESTAÇÃO DE SERVIÇOS DE INTERMEDIAÇÃO DE ESTÁGIO, PARA ATENDER ÀS NECESSIDADES DA PGJ/AM, POR UM PERÍODO DE 12 (DOZE)</t>
  </si>
  <si>
    <t>MENOR PREÇO</t>
  </si>
  <si>
    <t>8 - PREGÃO ELETRÔNICO</t>
  </si>
  <si>
    <t>2016NE00004</t>
  </si>
  <si>
    <t xml:space="preserve"> MANAUS AMBIENTAL S.A</t>
  </si>
  <si>
    <t>REFERENTE AO FORNECIMENTO DE ÁGUA POTÁVEL E ESGOTAMENTO SANITÁRIO, SEGUNDO A MODALIDADE TARIFÁRIA VIGENTE, APROVADA E AUTORIZADA PELA AGÊNCIA REGULADORA DOS SERVIÇOS CONCEDIDOS DO ESTADO DO AMAZONAS - ARSAM, NOS EDIFÍCIOS SEDE E ANEXO ADMINISTRATIVO, POR UM PERÍODO DE 12 (DOZE) MESES.</t>
  </si>
  <si>
    <t>6 - INEXIGÍVEL</t>
  </si>
  <si>
    <t>2016NE00005</t>
  </si>
  <si>
    <t xml:space="preserve"> M. DE A. MARQUES</t>
  </si>
  <si>
    <t>REFERENTE PRORROGAÇÃO DO CONTRATO ADMINISTRATIVO Nº 005/2014, RELATIVO A PRESTAÇÃO DE SERVIÇO DE MANUTENÇÃO PREVENTIVA E CORRETIVA, COM REPOSIÇÃO DE PEÇAS, FORNECIMENTO DE MÃO DE OBRA, FERRAMENTAS, EQUIPAMENTOS, MATERIAIS DE CONSUMO E DEMAIS MATERIAIS DE REPOSIÇÃO NECESSÁRIOS PARA A EXECUÇÃO DOS SERVIÇOS NOS ELEVADORES DOS PRÉDIOS DA PROCURADORIA GERAL DE JUSTIÇA, POR UM PERÍODO DE 12 (DOZE) MESES, </t>
  </si>
  <si>
    <t>9 - PREGÃO PRESENCIAL</t>
  </si>
  <si>
    <t>2016NE00006</t>
  </si>
  <si>
    <t xml:space="preserve"> EMPRESA JORNAL DO COMERCIO LTDA</t>
  </si>
  <si>
    <t>REFERENTE A CONTRATAÇÃO DE SERVIÇOS DE PUBLICAÇÃO DE ATOS OFICIAIS E NOTAS DE INTERESSE PÚBLICO DESTA PROCURADORIA-GERAL DE JUSTIÇA EM JORNAL DE GRANDE CIRCULAÇÃO NO ESTADO DO AMAZONAS, PELO PERÍODO DE 12 MESES,</t>
  </si>
  <si>
    <t>2016NE00007</t>
  </si>
  <si>
    <t xml:space="preserve"> D &amp; L SERVIÇOS DE APOIO ADMINISTRATIVO LTDA  EPP</t>
  </si>
  <si>
    <t>REFERENTE A SERVIÇOS DE LIMPEZA E CONSERVAÇÃO - D&amp; L SERVIÇOS.</t>
  </si>
  <si>
    <t>2016NE00008</t>
  </si>
  <si>
    <t xml:space="preserve"> VANIAS BATISTA MENDONÇA</t>
  </si>
  <si>
    <t>REFERENTE A LOCAÇÃO DE IMÓVEL - AV. ANDRÉ ARAÚJO. INSTALAÇÃO DE ÓRGÃOS DA PGJ.</t>
  </si>
  <si>
    <t>2016NE00009</t>
  </si>
  <si>
    <t xml:space="preserve"> CLARO S A</t>
  </si>
  <si>
    <t>REFERENTE A CONTRATO DE TELEFONIA FIXA.</t>
  </si>
  <si>
    <t>2016NE00010</t>
  </si>
  <si>
    <t xml:space="preserve"> EYES NWHERE SISTEMAS INTELIGENTES DE IMAGEM LTDA</t>
  </si>
  <si>
    <t>REFERENTE A SERVIÇO DE ACESSO À REDE MUNDIAL DE COMPUTADORES.</t>
  </si>
  <si>
    <t>2016NE00011</t>
  </si>
  <si>
    <t xml:space="preserve"> AKO ADMINISTRADORA DE IMOVEIS LTDA</t>
  </si>
  <si>
    <t>REFERENTE A LOCAÇÃO DE IMÓVEL - SHOPPING CIDADE LESTE.</t>
  </si>
  <si>
    <t>2016NE00012</t>
  </si>
  <si>
    <t xml:space="preserve"> AMAZONAS DISTRIBUIDORA DE ENERGIA S/A</t>
  </si>
  <si>
    <t>REFERENTE A CONTRATO FORNECIMENTO DE ENERGIA ELÉTRICA. PRÉDIO ADMINISTRATIVO.</t>
  </si>
  <si>
    <t>2016NE00013</t>
  </si>
  <si>
    <t>REFERENTE A SERVIÇO DE ACESSO À INTERNET. 31ª PJ, PJ SHOPPING C LESTE.</t>
  </si>
  <si>
    <t>2016NE00014</t>
  </si>
  <si>
    <t xml:space="preserve"> EMPRESA BRASILEIRA DE CORREIOS E TELEGRAFOS EBCT</t>
  </si>
  <si>
    <t>REFERENTE A PRORROGAÇÃO DO CONTRATO 019/2011 - CORREIOS.</t>
  </si>
  <si>
    <t>2016NE00015</t>
  </si>
  <si>
    <t xml:space="preserve"> MARCIA DAS GRAÇAS SOARES DA SILVA  ME</t>
  </si>
  <si>
    <t>REFERENTE A FORNECIMENTO DE ÁGUA POTÁVEL.</t>
  </si>
  <si>
    <t>2016NE00016</t>
  </si>
  <si>
    <t>REFERENTE A ADITIVO AO CONTRATO  006/2015 - ÁGUA E ESGOTO. NOVO IMÓVEL AV. ANDRÉ ARAÚJO.</t>
  </si>
  <si>
    <t>2016NE00017</t>
  </si>
  <si>
    <t xml:space="preserve"> PRODAM PROCESSAMENTO DE DADOS AMAZONAS SA</t>
  </si>
  <si>
    <t>REFERENTE A PRORROGAÇÃO DO CONTRATO ADMINISTRATIVO 015/2011 - PRODAM / AJURI.</t>
  </si>
  <si>
    <t>2016NE00018</t>
  </si>
  <si>
    <t>LOCAÇÃO DE ESTACIONAMENTO ALEIXO.</t>
  </si>
  <si>
    <t>2016NE00019</t>
  </si>
  <si>
    <t>PRORROGAÇÃO DO CONTRATO ADMINISTRATIVO Nº 013/2012, RELATIVO À PRESTAÇÃO DE SERVIÇO DE LINK DE DADOS, CONECTIVIDADE IP, PONTO A PONTO DEDICADO, COM LARGURA DE BANDA DE 10 MBPS, INTERLIGANDO AS REDES DO PRÉDIO SEDE DA PGJ AO ANEXO DO ALEIXO</t>
  </si>
  <si>
    <t>2016NE00020</t>
  </si>
  <si>
    <t xml:space="preserve"> RPJ COMERCIO E SERVICOS DA AMAZONIA LTDA</t>
  </si>
  <si>
    <t>REFERENTE A CONTRATO DE SERVIÇO DE CONECTIVIDADE PONTO A PONTO. UNIDADES DO INTERIOR DO ESTADO.</t>
  </si>
  <si>
    <t>2016NE00021</t>
  </si>
  <si>
    <t>REFERENTE A PRORROGAÇÃO DO CONTRATO 017/2011.</t>
  </si>
  <si>
    <t>2016NE00022</t>
  </si>
  <si>
    <t>REFERENTE A ENERGIA ELÉTRICA - BAIXA TENSÃO. UNIDADES DESCENTRALIZADAS.</t>
  </si>
  <si>
    <t>2016NE00023</t>
  </si>
  <si>
    <t xml:space="preserve"> TELEMAR NORTE LESTE S/A</t>
  </si>
  <si>
    <t>REFERENTE A PRORROGAÇÃO DO CONTRATO 024/2011 - TELEFONIA FIXA.</t>
  </si>
  <si>
    <t>2016NE00024</t>
  </si>
  <si>
    <t>REFERENTE A PRORROGAÇÃO CONTRATO PRODAM VPN.</t>
  </si>
  <si>
    <t>2016NE00025</t>
  </si>
  <si>
    <t xml:space="preserve"> ALVES LIRA LTDA</t>
  </si>
  <si>
    <t>REFERENTE A LOCAÇÃO DE IMÓVEL - RUA BELO HORIZONTE.</t>
  </si>
  <si>
    <t>2016NE00026</t>
  </si>
  <si>
    <t xml:space="preserve"> FRANCISCO W A JUNIOR ENGENHARIA AMBIENTAL</t>
  </si>
  <si>
    <t>REFERENTE A CONTRATO DE MANUTENÇÃO DA ETE - PRÉDIO SEDE.</t>
  </si>
  <si>
    <t>2016NE00027</t>
  </si>
  <si>
    <t>REFERENTE A MANUTENÇÃO DA ETE - PRÉDIO SEDE.</t>
  </si>
  <si>
    <t>2016NE00028</t>
  </si>
  <si>
    <t xml:space="preserve"> A L P DA SILVA ME</t>
  </si>
  <si>
    <t>REFERENTE A PRORROGAÇÃO DO CONTRATO 027/2013 - MANUTENÇÃO DE COPIADORAS.</t>
  </si>
  <si>
    <t>2016NE00029</t>
  </si>
  <si>
    <t>REFERENTE A PRORROGAÇÃO DO CONTRATO 027/2013 - MANUTENÇÃO DE COPIADORAS. - MATERIAL</t>
  </si>
  <si>
    <t>2016NE00030</t>
  </si>
  <si>
    <t xml:space="preserve"> PROPAG TURISMO LTDA </t>
  </si>
  <si>
    <t>REFERENTE A TAXA DE SERVIÇO DE CONTRATO DE EMISSÃO DE PASSAGENS AÉREAS.</t>
  </si>
  <si>
    <t>2016NE00031</t>
  </si>
  <si>
    <t>REFERENTE A CONTRATO DE EMISSÃO DE PASSAGENS AÉREAS.</t>
  </si>
  <si>
    <t>2016NE00032</t>
  </si>
  <si>
    <t>REFERENTE A SERVIÇOS DE REDE - ACESSO À REDE METROMAO.</t>
  </si>
  <si>
    <t>2016NE00033</t>
  </si>
  <si>
    <t>REFERENTE A ADITIVO AO CONTRATO 004/2015 LINK DE DADOS - NOVAS UNIDADES.</t>
  </si>
  <si>
    <t>2016NE00034</t>
  </si>
  <si>
    <t xml:space="preserve"> OI MOVEL S.A.</t>
  </si>
  <si>
    <t>REFERENTE A PRORROGAÇÃO DO CONTRATO 012/2012 - TELEFONIA MÓVEL.</t>
  </si>
  <si>
    <t>2016NE00035</t>
  </si>
  <si>
    <t>RELATIVO À PRORROGAÇÃO, ATRAVÉS DO 2º TERMO ADITIVO, DO CONTRATO ADMINISTRATIVO Nº 037/2013, REFERENTE A PRESTAÇÃO DE SERVIÇOS POSTAIS NACIONAIS E INTERNACIONAIS, COM FORNECIMENTO DE PRODUTOS POSTAIS, PARA ATENDER ÀS NECESSIDADES DO MINISTÉRIO PÚBLICO DO ESTADO DO AMAZONAS/PROCURADORIA-GERAL DE JUSTIÇA, POR UM PERÍODO DE 12 (DOZE) MESES.</t>
  </si>
  <si>
    <t>2016NE00036</t>
  </si>
  <si>
    <t xml:space="preserve"> ERLI P DA SILVA</t>
  </si>
  <si>
    <t>REFERENTE A FORNECIMENTO DE MATERIAL PARA MANUTENÇÃO DE VEÍCULOS.</t>
  </si>
  <si>
    <t>2016NE00037</t>
  </si>
  <si>
    <t>REFERENTE A CONTRATO MANUTENÇÃO DE VEÍCULOS.</t>
  </si>
  <si>
    <t>2016NE00038</t>
  </si>
  <si>
    <t xml:space="preserve"> VILA DA BARRA COM E REP E SERV DE DEDETIZACAO LTDA</t>
  </si>
  <si>
    <t>REFERENTE A SERVIÇO DE CONTROLE DE PRAGAS.</t>
  </si>
  <si>
    <t>2016NE00039</t>
  </si>
  <si>
    <t xml:space="preserve"> SENTER AR</t>
  </si>
  <si>
    <t>REFERENTE A CONTRATO DE MANUTENÇÃO DE CONDICIONADORES DE AR.</t>
  </si>
  <si>
    <t>2016NE00040</t>
  </si>
  <si>
    <t>REFERENTE A CONTRATO DE MANUTENÇÃO DE AR CONDICIONADOS - PEÇAS.</t>
  </si>
  <si>
    <t>2016NE00041</t>
  </si>
  <si>
    <t xml:space="preserve"> PREFEITURA MUNICIPAL DE PRESIDENTE FIGUEIREDO</t>
  </si>
  <si>
    <t>REFERENTE A PRORROGAÇÃO DE CONVÊNIO DE CESSÃO DE SERVIDOR.</t>
  </si>
  <si>
    <t>2016NE00042</t>
  </si>
  <si>
    <t xml:space="preserve"> PREFEITURA MUNICIPAL DE HUMAITA</t>
  </si>
  <si>
    <t>REFERENTE A CONVÊNIO PARA CESSÃO DE SERVIDORES - PREFEITURA DE HUMAITÁ.</t>
  </si>
  <si>
    <t>2016NE00043</t>
  </si>
  <si>
    <t xml:space="preserve"> PREFEITURA MUNICIPAL DE JUTAI</t>
  </si>
  <si>
    <t>REFERENTE A CONVÊNIO DE CESSÃO DE SERVIDORES. JUTAÍ.</t>
  </si>
  <si>
    <t>2016NE00044</t>
  </si>
  <si>
    <t xml:space="preserve"> PREFEITURA MUNICIPAL DE ITAMARATI</t>
  </si>
  <si>
    <t>REFERENTE A PRORROGAÇÃO DE CONVÊNIO DE CESSÃO - ITAMARATI.</t>
  </si>
  <si>
    <t>2016NE00061</t>
  </si>
  <si>
    <t xml:space="preserve"> PREFEITURA MUNICIPAL DE PARINTINS</t>
  </si>
  <si>
    <t>REFERENTE A PRORROGAÇÃO DO CONVÊNIO DE CESSÃO - PARINTINS.</t>
  </si>
  <si>
    <t>2016NE00062</t>
  </si>
  <si>
    <t xml:space="preserve"> INSTITUTO NACIONAL DE SEGURIDADE SOCIAL / INSS</t>
  </si>
  <si>
    <t>INSS FOLHA PAGAMENTO</t>
  </si>
  <si>
    <t>2016NE00094</t>
  </si>
  <si>
    <t xml:space="preserve"> PREFEITURA MUNICIPAL DE BERURI</t>
  </si>
  <si>
    <t>CESSÃO DE SERVIDOR - BERURI</t>
  </si>
  <si>
    <t>2016NE00095</t>
  </si>
  <si>
    <t xml:space="preserve"> PREFEITURA MUNICIPAL DE ITACOATIARA</t>
  </si>
  <si>
    <t>CESSÃO DE SERVIDORES - ITACOATIARA.</t>
  </si>
  <si>
    <t>2016NE00096</t>
  </si>
  <si>
    <t xml:space="preserve"> PREFEITURA MUNICIPAL DE BORBA</t>
  </si>
  <si>
    <t>REFERENTE A PRORROGAÇÃO DE CONVÊNIO DE CESSÃO - PREFEITURA DE BORBA.</t>
  </si>
  <si>
    <t>2016NE00097</t>
  </si>
  <si>
    <t xml:space="preserve"> PREFEITURA MUNICIPAL DE CANUTAMA</t>
  </si>
  <si>
    <t>REFERENTE A CELEBRAÇÃO DE CONVÊNIO DE CESSÃO - PREFEITURA DE CANUTAMA.</t>
  </si>
  <si>
    <t>2016NE00100</t>
  </si>
  <si>
    <t xml:space="preserve"> PREFEITURA MUNICIPAL DE UARINI</t>
  </si>
  <si>
    <t>REFERENTE A CESSÃO DE SERVIDOR.</t>
  </si>
  <si>
    <t>2016NE00101</t>
  </si>
  <si>
    <t xml:space="preserve"> PREFEITURA MUNICIPAL DE MAUES</t>
  </si>
  <si>
    <t>REFERENTE A CONVÊNIO DE CESSÃO - PREFEITURA DE MAUÉS.</t>
  </si>
  <si>
    <t>2016NE00102</t>
  </si>
  <si>
    <t xml:space="preserve"> PREFEITURA MUNICIPAL DE TEFE</t>
  </si>
  <si>
    <t>REFERENTE A PRORROGAÇÃO DE CONVÊNIO DE CESSÃO - TEFÉ.</t>
  </si>
  <si>
    <t>2016NE00103</t>
  </si>
  <si>
    <t>REFERENTE A TERMO DE CESSÃO - TEFÉ.</t>
  </si>
  <si>
    <t>2016NE00104</t>
  </si>
  <si>
    <t>REFERENTE AO 4º TERMO ADITIVO AO CONTRATO ADMINISTRATIVO Nº 001/2012-MP/PGJ, VISANDO A PRESTAÇÃO DE SERVIÇOS DE PROCESSAMENTO DO SISTEMA CFPP - CADASTRO DE PAGAMENTO DE PESSOAL</t>
  </si>
  <si>
    <t>2016NE00106</t>
  </si>
  <si>
    <t xml:space="preserve"> PROCURADORIA GERAL DE JUSTICA</t>
  </si>
  <si>
    <t>REFERENTE AO AUXÍLIO ALIMENTAÇÃO - JANEIRO/2016.</t>
  </si>
  <si>
    <t>2016NE00107</t>
  </si>
  <si>
    <t>REFERENTE AO AUXÍLIO ALIMENTAÇÃO SERVIDORES CEDIDOS - INTERIOR.</t>
  </si>
  <si>
    <t>2016NE00108</t>
  </si>
  <si>
    <t>AUXÍLIO ALIMENTAÇÃO.</t>
  </si>
  <si>
    <t>2016NE00109</t>
  </si>
  <si>
    <t xml:space="preserve"> ELANE BALBINA MORAES MAXIMO </t>
  </si>
  <si>
    <t>AQUISIÇÃO DE AR CONDICIONADOS. ATA DE REGISTRO DE PREÇOS DO PREGÃO ELETRÔNICO Nº 4.007/2015-CPL/MP/PGJ</t>
  </si>
  <si>
    <t>2016NE00111</t>
  </si>
  <si>
    <t>REFERENTE À PRORROGAÇÃO DO CONTRATO 001/2015.</t>
  </si>
  <si>
    <t>2016NE00114</t>
  </si>
  <si>
    <t>PRORROGAÇÃO DO CONTRATO 001/2015 - SENTER AR. - MATERIAL</t>
  </si>
  <si>
    <t>2016NE00115</t>
  </si>
  <si>
    <t>2016NE00116</t>
  </si>
  <si>
    <t xml:space="preserve"> MOISES TIUBA DOS REIS</t>
  </si>
  <si>
    <t>REFERENTE AO AUXÍLIO FUNERAL RELATIVO À SERVIDORA ZENAIDE TIÚBA.</t>
  </si>
  <si>
    <t>2016NE00131</t>
  </si>
  <si>
    <t xml:space="preserve"> SHEYLA ANDRADE DOS SANTOS</t>
  </si>
  <si>
    <t>REFERENTE AO PAGAMENTO DE DIÁRIAS FORA DO ESTADO.</t>
  </si>
  <si>
    <t>2016NE00133</t>
  </si>
  <si>
    <t xml:space="preserve"> CARLOS FABIO BRAGA MONTEIRO</t>
  </si>
  <si>
    <t>2016NE00134</t>
  </si>
  <si>
    <t xml:space="preserve"> PREFEITURA MUNICIPAL DE LABREA</t>
  </si>
  <si>
    <t>REFERENTE A CONVÊNIO DE CESSÃO. LÁBREA.</t>
  </si>
  <si>
    <t>2016NE00135</t>
  </si>
  <si>
    <t>FELIPE CHADS AZEVEDO</t>
  </si>
  <si>
    <t xml:space="preserve">REFERENTE AO PAGAMENTO DA PREMIAÇÃO PELO 1º
LUGAR POR EQUIPES DO XIII CONCURSO DE JÚRI SIMULADO DO MINISTÉRIO PÚBLICO DO ESTADO DO
AMAZONAS </t>
  </si>
  <si>
    <t>2016NE00136</t>
  </si>
  <si>
    <t>TALLITA LINDOSO SILVA</t>
  </si>
  <si>
    <t>REFERENTE AO PAGAMENTO DA PREMIAÇÃO PELO 2º LUGAR POR EQUIPES DO XIII CONCURSO DE JÚRI SIMULADO DO MINISTÉRIO PÚBLICO DO ESTADO DO AMAZONAS</t>
  </si>
  <si>
    <t>2016NE00137</t>
  </si>
  <si>
    <t>JHULLIEM RAQUEL KITZINGER DE SENA GUIMARAES</t>
  </si>
  <si>
    <t>REFERENTE AO PAGAMENTO DA PREMIAÇÃO PELO 3º LUGAR POR EQUIPES DO XIII
CONCURSO DE JÚRI SIMULADO DO MINISTÉRIO PÚBLICO DO ESTADO DO AMAZONAS</t>
  </si>
  <si>
    <t>2016NE00138</t>
  </si>
  <si>
    <t>ALVARO GAIA NINA NETO</t>
  </si>
  <si>
    <t>REFERENTE AO PAGAMENTO DA PREMIAÇÃO PELO 1º LUGAR INDIVIDUAL DO XIII CONCURSO DE JÚRI SIMULADO DO MINISTÉRIO PÚBLICO DO ESTADO DO AMAZONAS</t>
  </si>
  <si>
    <t>2016NE00139</t>
  </si>
  <si>
    <t>REFERENTE AO PAGAMENTO DA PREMIAÇÃO PELO 2º LUGAR INDIVIDUAL DO XIII CONCURSO DE JÚRI SIMULADO DO MINISTÉRIO PÚBLICO DO ESTADO DO AMAZONAS</t>
  </si>
  <si>
    <t>2016NE00140</t>
  </si>
  <si>
    <t>FRANCISCO BASBOSA DE SOUZA</t>
  </si>
  <si>
    <t>REFERENTE AO PAGAMENTO DA PREMIAÇÃO PELO 2º LUGAR INDIVIDUAL DO XIII CONCURSO DE JÚRI SIMULADO DO
MINISTÉRIO PÚBLICO DO ESTADO DO AMAZONAS</t>
  </si>
  <si>
    <t>2016NE00141</t>
  </si>
  <si>
    <t>REFERENTE AO PAGAMENTO DA PREMIAÇÃO PELO 3º LUGAR INDIVIDUAL DO XIII CONCURSO DE JÚRI SIMULADO DO
MINISTÉRIO PÚBLICO DO ESTADO DO AMAZONAS</t>
  </si>
  <si>
    <t>2016NE00142</t>
  </si>
  <si>
    <t>COMPANHIA HUMAITENSE DE AGUAS E SANEAMENTO BASICO</t>
  </si>
  <si>
    <t>VALOR QUE SE EMPENHA EM FAVOR DA COMPANHIA HUMAITAENSE DE ÁGUAS E SANEAMENTO BÁSICO, REFERENTE AO PAGAMENTO POR INDENIZAÇÃO DE SERVIÇO DE FORNECIMENTO DE ÁGUA
PARA A PROMOTORIA DE HUMAITÁ, RELATIVA AO MÊS DE DEZEMBRO/2015.</t>
  </si>
  <si>
    <t>2016NE00143</t>
  </si>
  <si>
    <t>SERVICO AUTONOMO DE AGUA E ESGOTO DE IRANDUBA</t>
  </si>
  <si>
    <t>VALOR QUE SE EMPENHA EM FAVOR DO SERVIÇO AUTÔNOMO DE ÁGUA E ESGOTO DE IRANDUBA, REFERENTE AO PAGAMENTO POR INDENIZAÇÃO DE SERVIÇO DE FORNECIMENTO DE ÁGUA PARA A
PROMOTORIA DE IRANDUBA, RELATIVA AO MÊS DE DEZEMBRO/2015.</t>
  </si>
  <si>
    <t>2016NE00144</t>
  </si>
  <si>
    <t>PHD COMERCIO E LICITAÇOES LTDA</t>
  </si>
  <si>
    <t>REFERENTE AQUISIÇÃO DE REATOR ELET. ATA 4002/2015</t>
  </si>
  <si>
    <t>2016NE00146</t>
  </si>
  <si>
    <t>SERV &amp; MAQ COMERCIO E SERVIÇOS LTDA</t>
  </si>
  <si>
    <t>REFERENTE AQUISIÇÃO DE CABOS ELET. ATA 4002/2015</t>
  </si>
  <si>
    <t>2016NE00147</t>
  </si>
  <si>
    <t>ANDRE LUIZ ALVES MONTE - ME</t>
  </si>
  <si>
    <t>2016NE00149</t>
  </si>
  <si>
    <t>R E R COM DE MAT ELETRICOS</t>
  </si>
  <si>
    <t>REFERENTE AQUISIÇÃO DE MAT. ELÉTRICOS . ATA 4002/2015</t>
  </si>
  <si>
    <t>2016NE00150</t>
  </si>
  <si>
    <t>LICITARE PRODUTOS MATERIAIS E SERVIÇOS LTDA - EPP</t>
  </si>
  <si>
    <t>2016NE00151</t>
  </si>
  <si>
    <t xml:space="preserve"> CLOVIS ROBERTO SOARES MUNIZ BARRETO</t>
  </si>
  <si>
    <t>REFERENTE AO PAGAMENTO DE DIÁRIA EM COMPLEMENTO.</t>
  </si>
  <si>
    <t>2016NE00152</t>
  </si>
  <si>
    <t>2016NE00153</t>
  </si>
  <si>
    <t xml:space="preserve"> LUIZ ALBERTO D DE VASCONCELOS</t>
  </si>
  <si>
    <t>REFERENTE AO PAGAMENTO DE DIÁRIAS.</t>
  </si>
  <si>
    <t>2016NE00154</t>
  </si>
  <si>
    <t xml:space="preserve"> RETECLIF HESQUITH ALVES DE ARAUJO</t>
  </si>
  <si>
    <t>REFERENTE AO PAGAMENTO DE AUXÍLIO FUNERAL RELATIVO À SERVIDORA MARÍLIA SOUZA DOS SANTOS PEREIRA</t>
  </si>
  <si>
    <t>2016NE00155</t>
  </si>
  <si>
    <t>EM FAVOR DE SERVIDORES CEDIDOS AS PROMOTORIAS DO INTERIOR PGJ/AM, REFERENTE AO AUXÍLIO ALIMENTAÇÃO DO MÊS DE JANEIRO DE 2016.</t>
  </si>
  <si>
    <t>2016NE00158</t>
  </si>
  <si>
    <t>EM FAVOR DE SERVIDORES CEDIDOS A PROMOTORIAS DE MAUÉS/AM, REFERENTE AO AUXÍLIO ALIMENTAÇÃO DO MÊS DE JANEIRO DE 2016.</t>
  </si>
  <si>
    <t>2016NE00159</t>
  </si>
  <si>
    <t>EM FAVOR DE MEMBROS E SERVIDORES ATIVOS E SERVIDORES MILITARES E CIVIS CEDIDOS AO MINISTÉRIO PÚBLICO DO ESTADO DO AMAZONAS, REFERENTE AO PAGAMENTO DE
AUXÍLIO ALIMENTAÇÃO DO MÊS DE FEVEREIRO DE 2016.</t>
  </si>
  <si>
    <t>2016NE00160</t>
  </si>
  <si>
    <t xml:space="preserve"> JOAO CLOVES VIEIRA</t>
  </si>
  <si>
    <t>REFERENTE AO PAGAMENTO DE MEIA DIÁRIA.</t>
  </si>
  <si>
    <t>2016NE00161</t>
  </si>
  <si>
    <t xml:space="preserve"> COSAMA COMPANHIA DE SANEAMENTO DO AMAZONAS</t>
  </si>
  <si>
    <t>REFERENTE A SERVIÇO DE FORNECIMENTO DE ÁGUA E ESGOTO DO MÊS DE JANEIRO/2016.</t>
  </si>
  <si>
    <t>2016NE00162</t>
  </si>
  <si>
    <t xml:space="preserve"> SERVICO AUTONOMO DE AGUA E ESGOTO DE IRANDUBA</t>
  </si>
  <si>
    <t>REFERENTE AO PAGAMENTO POR INDENIZAÇÃO DE SERVIÇO DE FORNECIMENTO DE ÁGUA PARA A PROMOTORIA DE IRANDUBA.</t>
  </si>
  <si>
    <t>2016NE00163</t>
  </si>
  <si>
    <t xml:space="preserve"> COMPANHIA HUMAITENSE DE AGUAS E SANEAMENTO BASICO</t>
  </si>
  <si>
    <t>REFERENTE AO PAGAMENTO POR INDENIZAÇÃO DE SERVIÇO DE FORNECIMENTO DE ÁGUA PARA A PROMOTORIA DE HUMAITÁ, RELATIVA AO MÊS DE JANEIRO/2016.</t>
  </si>
  <si>
    <t>2016NE00164</t>
  </si>
  <si>
    <t>REFERENTE A SERVIÇO DE FORNECIMENTO DE ÁGUA E ESGOTO DO MÊS DE FEVEREIRO/2016.</t>
  </si>
  <si>
    <t>2016NE00165</t>
  </si>
  <si>
    <t>REFERENTE AO PAGAMENTO POR INDENIZAÇÃO DE SERVIÇO DE FORNECIMENTO DE ÁGUA PARA A PROMOTORIA DE IRANDUBA, RELATIVA AO MÊS DE JANEIRO/2016.</t>
  </si>
  <si>
    <t>2016NE00166</t>
  </si>
  <si>
    <t>PARA MINISTERIO PUBLICO</t>
  </si>
  <si>
    <t>REFERENTE A CELEBRAÇÃO DE CONVÊNIO DE CESSÃO DA SERVIDORA ZILKA MANOELA VILLARIM GOMES DE
TORRES.</t>
  </si>
  <si>
    <t>2016NE00167</t>
  </si>
  <si>
    <t>REFERENTE A AQUISIÇÃO DE APARELHO DE AR CONDICIONADO.</t>
  </si>
  <si>
    <t>2016NE00168</t>
  </si>
  <si>
    <t>REFERENTE A PAGAMENTO POR INDENIZAÇÃO DE LIGAÇÕES DE LONGA DISTÂNCIA NACIONAL.</t>
  </si>
  <si>
    <t>2016NE00169</t>
  </si>
  <si>
    <t xml:space="preserve"> FUNDAÇÃO AMAZ DE AMP A PESQ E DESENV T DES P A FEI</t>
  </si>
  <si>
    <t>RELATIVO À LIBERAÇÃO DE RECURSOS DO CONVÊNIO FIRMADO ENTRE O MPE/AM E A FUNDAÇÃO DESDOR. PAULO DOS ANJOS
FEITOZA.</t>
  </si>
  <si>
    <t>2016NE00176</t>
  </si>
  <si>
    <t>REFERENTE A CONTRATAÇÃO PARA PRESTAÇÃO DE SERVIÇO DE FORNECIMENTO DE ENERGIA ELÉTRICA.</t>
  </si>
  <si>
    <t>2016NE00177</t>
  </si>
  <si>
    <t>REFERENTE À PRESTAÇÃO DE SERVIÇOS DE CONECTIVIDADE À
INTERNET, ATRAVÉS DE LINK DEDICADO DE DADOS.</t>
  </si>
  <si>
    <t xml:space="preserve">5 - DISPENSA </t>
  </si>
  <si>
    <t>2016NE00178</t>
  </si>
  <si>
    <t>REFERENTE A AQUISIÇÃO DE MATERIAIS ELÉTRICOS PARA INSTALAÇÃO DE AR CONDICIONADOS.</t>
  </si>
  <si>
    <t>2016NE00179</t>
  </si>
  <si>
    <t>FORNECIMENTO E INSTALAÇÃO DE PERSIANAS DE PVC, CONFORME PREGÃO PRESENCIAL Nº 5.010/2015-CPL/MP/PGJ.</t>
  </si>
  <si>
    <t>2016NE00180</t>
  </si>
  <si>
    <t>AQUISIÇÃO DE MATERIAL PARA INSTALAÇÃO DE PERSIANAS DE PVC, CONFORME PREGÃO PRESENCIAL Nº 5.010/2015-CPL/MP/PGJ.</t>
  </si>
  <si>
    <t>2016NE00181</t>
  </si>
  <si>
    <t xml:space="preserve"> RITTA AUGUSTA DE VASCONCELOS DIAS</t>
  </si>
  <si>
    <t>2016NE00182</t>
  </si>
  <si>
    <t xml:space="preserve"> MARCIO PEREIRA DE MELLO</t>
  </si>
  <si>
    <t>2016NE00183</t>
  </si>
  <si>
    <t xml:space="preserve"> JOSÉ ROQUE NUNES MARQUES</t>
  </si>
  <si>
    <t>2016NE00184</t>
  </si>
  <si>
    <t>INSS FOLHA DE PAGAMENTO</t>
  </si>
  <si>
    <t>2016NE00208</t>
  </si>
  <si>
    <t>2016NE00227</t>
  </si>
  <si>
    <t xml:space="preserve"> DANIEL SILVA CHAVES AMAZONAS DE MENEZES</t>
  </si>
  <si>
    <t>2016NE00228</t>
  </si>
  <si>
    <t>REFERENTE AO PAGAMENTO DE BOLETOS BANCÁRIOS RELATIVOS A ANOTAÇÕES DE RESPONSABILIDADE TÉCNICA.</t>
  </si>
  <si>
    <t>2016NE00229</t>
  </si>
  <si>
    <t>2016NE00231</t>
  </si>
  <si>
    <t xml:space="preserve"> ADELINA DA CUNHA PARENTE BISNETA</t>
  </si>
  <si>
    <t>REFERENTE A CONCESSÃO DE SUPRIMENTO DE FUNDOS, A FIM DE ATENDER DESPESAS DE PEQUENO VULTO.</t>
  </si>
  <si>
    <t>2016NE00232</t>
  </si>
  <si>
    <t>2016NE00233</t>
  </si>
  <si>
    <t xml:space="preserve"> PROTENORTE MATERIAIS DE SEGURANCA  LTDA</t>
  </si>
  <si>
    <t>REFERENTE A CONTRATAÇÃO DE EMPRESA ESPECIALIZADA PARA A RECARGA DE EXTINTORES.</t>
  </si>
  <si>
    <t>2016NE00234</t>
  </si>
  <si>
    <t xml:space="preserve"> EQUISYSTEM COMERCIO EW SERVIÇOS DE TELECOMUNICAÇOES E INFORMATICA LTDA  EPP</t>
  </si>
  <si>
    <t>REFERENTE A AQUISIÇÃO DE PLACAS PARA CENTRAL TELEFÔNICA PABX.</t>
  </si>
  <si>
    <t>2016NE00235</t>
  </si>
  <si>
    <t>2016NE00236</t>
  </si>
  <si>
    <t xml:space="preserve"> ELVYS DE PAULA FREITAS</t>
  </si>
  <si>
    <t>2016NE00237</t>
  </si>
  <si>
    <t>REFERENTE AO PAGAMENTO DE AUXÍLIO ALIMENTAÇÃO A SERVIDORA CEDIDA DA PREFEITURA MUNICIPAL DE PRESIDENTE FIGUEIREDO, RELATIVO AO PERÍODO DE 01 A 12 DE FEVEREIRO DE 2016.</t>
  </si>
  <si>
    <t>2016NE00238</t>
  </si>
  <si>
    <t>REFERENTE AO PAGAMENTO DE AUXÍLIO ALIMENTAÇÃO DO MÊS DE FEVEREIRO DE 2016, A SERVIDORES CEDIDOS ÀS PROMOTORIAS DO INTERIOR DO AMAZONAS.</t>
  </si>
  <si>
    <t>2016NE00239</t>
  </si>
  <si>
    <t>REFERENTE AO PAGAMENTO DE AUXÍLIO ALIMENTAÇÃO DO MÊS DE MARÇO DE 2016.</t>
  </si>
  <si>
    <t>2016NE00240</t>
  </si>
  <si>
    <t>REFERENTE À PRESTAÇÃO DE SERVIÇOS DE MANUTENÇÃO PREVENTIVA E CORRETIVA, BEM COMO ASSISTÊNCIA TÉCNICA, DOS ELEVADORES DESTA PGJ/AM, PELO PERÍODO DE 12 (DOZE) MESES. CONTRATO 005/2014.</t>
  </si>
  <si>
    <t>2016NE00241</t>
  </si>
  <si>
    <t xml:space="preserve"> TANIA MARIA DE AZEVEDO FEITOSA</t>
  </si>
  <si>
    <t>2016NE00244</t>
  </si>
  <si>
    <t xml:space="preserve"> TALLITA LINDOSO SILVA</t>
  </si>
  <si>
    <t>REFERENTE AO PAGAMENTO DA PREMIAÇÃO PELO 2º LUGAR INDIVIDUAL DO XIII CONCURSO DE JÚRI SIMULADO.</t>
  </si>
  <si>
    <t>2016NE00246</t>
  </si>
  <si>
    <t xml:space="preserve"> FRANCISCO BASBOSA DE SOUZA</t>
  </si>
  <si>
    <t>2016NE00247</t>
  </si>
  <si>
    <t xml:space="preserve"> FELIPE CHADS AZEVEDO</t>
  </si>
  <si>
    <t>REFERENTE AO PAGAMENTO DA PREMIAÇÃO PELO 3º LUGAR INDIVIDUAL DO XIII CONCURSO DE JÚRI SIMULADO.</t>
  </si>
  <si>
    <t>2016NE00248</t>
  </si>
  <si>
    <t xml:space="preserve"> GERSON DE CASTRO COELHO</t>
  </si>
  <si>
    <t>2016NE00249</t>
  </si>
  <si>
    <t>2016NE00271</t>
  </si>
  <si>
    <t xml:space="preserve"> DEPARTAMENTO ESTADUAL DE TRANSITO DETRAN</t>
  </si>
  <si>
    <t>REFERENTE A LICENCIAMENTO ANUAL DOS VEÍCULOS OFICIAIS DA PGJ/AM, COM PLACA FINAL "1".</t>
  </si>
  <si>
    <t>2016NE00283</t>
  </si>
  <si>
    <t xml:space="preserve"> CRISTAL POCOS ARTESIANOS LTDA</t>
  </si>
  <si>
    <t>REFERENTE A CONTRATAÇÃO DE EMPRESA PARA PRESTAÇÃO DE SERVIÇOS DE ENGENHARIA, GEOLOGIA E REGULARIZAÇÃO DE POÇOS TUBULARES DE ABASTECIMENTO DE ÁGUA.</t>
  </si>
  <si>
    <t>2016NE00284</t>
  </si>
  <si>
    <t>2016NE00285</t>
  </si>
  <si>
    <t>2016NE00286</t>
  </si>
  <si>
    <t>REFERENTE AO PAGAMENTO POR INDENIZAÇÃO DE SERVIÇO DE FORNECIMENTO DE ÁGUA PARA A PROMOTORIA DE HUMAITÁ, RELATIVA AO MÊS DE FEVEREIRO/2016.</t>
  </si>
  <si>
    <t>2016NE00287</t>
  </si>
  <si>
    <t>REFERENTE AO PAGAMENTO POR INDENIZAÇÃO DE SERVIÇO DE FORNECIMENTO DE ÁGUA PARA A PROMOTORIA DE IRANDUBA, RELATIVA AO MÊS DE FEVEREIRO/2016.</t>
  </si>
  <si>
    <t>2016NE00288</t>
  </si>
  <si>
    <t>2016NE00289</t>
  </si>
  <si>
    <t xml:space="preserve"> WANDETE DE OLIVEIRA NETTO</t>
  </si>
  <si>
    <t>2016NE00290</t>
  </si>
  <si>
    <t>REFERENTE A PRORROGAÇÃO DO CONTRATO ADMINISTRATIVO Nº 007/2015-MP/PGJ, PARA PRESTAÇÃO DE SERVIÇOS  CONTINUADOS DE LIMPEZA E CONSERVAÇÃO PREDIAL , PELO PERÍODO DE 12 MESES.</t>
  </si>
  <si>
    <t>2016NE00291</t>
  </si>
  <si>
    <t>REFERENTE A CONTRATAÇÃO PARA PRESTAÇÃO DE SERVIÇO DE FORNECIMENTO DE ENERGIA ELÉTRICA, PELO PERÍODO DE 12 (DOZE) MESES.</t>
  </si>
  <si>
    <t>2016NE00292</t>
  </si>
  <si>
    <t>REFERENTE À A ENCARGO PATRONAL SOBRE SERVIÇO DE PERÍCIA MÉDICA ESPECIALIZADA EM ORTOPEDIA / TRAUMATOLOGIA.</t>
  </si>
  <si>
    <t>2016NE00293</t>
  </si>
  <si>
    <t>REFERENTE A REPACTUAÇÃO, ATRAVÉS DO 2º TERMO ADITIVO AO CONTRATO ADMINISTRATIVO Nº 007/2015-MP/PGJ.</t>
  </si>
  <si>
    <t>2016NE00294</t>
  </si>
  <si>
    <t>REFERENTE A CONTRATAÇÃO DE SERVIÇOS DE DISPONIBILIZAÇÃO DE CONSULTAS ÀS BASES DE DADOS DOS SISTEMAS DE CADASTRO DE PESSOA FÍSICA (CPF) E CADASTRO NACIONAL DE PESSOA JURÍDICA (CNPJ), POR 12 (DOZE) MESES.</t>
  </si>
  <si>
    <t>2016NE00295</t>
  </si>
  <si>
    <t xml:space="preserve"> ROBERTO NOGUEIRA</t>
  </si>
  <si>
    <t>2016NE00296</t>
  </si>
  <si>
    <t xml:space="preserve"> ERICA VERICIA CANUTO DE OLIVEIRA VERAS</t>
  </si>
  <si>
    <t>2016NE00297</t>
  </si>
  <si>
    <t xml:space="preserve"> MARCO AURELIO MAXIMO PRADO</t>
  </si>
  <si>
    <t>2016NE00298</t>
  </si>
  <si>
    <t>2016NE00299</t>
  </si>
  <si>
    <t>ENCARGO PATRONAL SOBRE SERVIÇO DE MESTRE DE CERIMÔNIA.</t>
  </si>
  <si>
    <t>2016NE00300</t>
  </si>
  <si>
    <t xml:space="preserve"> JOAO RIBEIRO GUIMARAES</t>
  </si>
  <si>
    <t>2016NE00301</t>
  </si>
  <si>
    <t xml:space="preserve"> ANDRE LAVAREDA FONSECA</t>
  </si>
  <si>
    <t>REFERENTE A CONCESSÃO DE SUPRIMENTO DE FUNDOS, A FIM DE ATENDER DESPESAS DE PEQUENO VULTO, NA COMARCA DE BARCELOS.</t>
  </si>
  <si>
    <t>2016NE00302</t>
  </si>
  <si>
    <t>2016NE00303</t>
  </si>
  <si>
    <t>2016NE00304</t>
  </si>
  <si>
    <t xml:space="preserve"> MAURO ROBERTO VERAS BEZERRA</t>
  </si>
  <si>
    <t>2016NE00305</t>
  </si>
  <si>
    <t>REFERENTE A SERVIÇO DE FORNECIMENTO DE ÁGUA E ESGOTO DO MÊS DE MARÇO/2016, NAS PROMOTORIAS DE JUSTIÇA NOS MUNICÍPIOS: TABATINGA; CARAUARI; AUTAZES; CODAJÁS.</t>
  </si>
  <si>
    <t>2016NE00306</t>
  </si>
  <si>
    <t>REFERENTE AO AUXÍLIO ALIMENTAÇÃO DO MÊS DE MARÇO DE 2016 DE SERVIDORES CEDIDOS ÀS PROMOTORIAS DO INTERIOR.</t>
  </si>
  <si>
    <t>2016NE00307</t>
  </si>
  <si>
    <t>REFERENTE AO PAGAMENTO DE AUXÍLIO ALIMENTAÇÃO DO MÊS DE ABRIL DE 2016, DOS MEMBROS E SERVIDORES ATIVOS E SERVIDORES MILITARES DA PGJ.</t>
  </si>
  <si>
    <t>2016NE00308</t>
  </si>
  <si>
    <t xml:space="preserve"> RYMO IMAGEM E PRODUTOS GRAFICOS DA AMAZONIA LTDA</t>
  </si>
  <si>
    <t>REFERENTE A AQUISIÇÃO DE MATERIAL DE EXPEDIENTE, CONFORME PREGÃO ELETRÔNICO Nº 4.015/2015-CPL/MP/PGJ.</t>
  </si>
  <si>
    <t>2016NE00309</t>
  </si>
  <si>
    <t>REFERENTE A CONTRATAÇÃO DE PESSOA JURÍDICA ESPECIALIZADA PARA PRESTAÇÃO DE SERVIÇOS DE INTERMEDIAÇÃO DE ESTÁGIO, PARA ATENDER ÀS NECESSIDADES DA PGJ/AM, POR UM PERÍODO DE 12 (DOZE) MESES, CONFORME PREGÃO ELETRÔNICO 4.005/2016-CPL/MP/PGJ.</t>
  </si>
  <si>
    <t>2016NE00310</t>
  </si>
  <si>
    <t xml:space="preserve"> L P DE ANDRADE COMERCIAL</t>
  </si>
  <si>
    <t>REFERENTE A CONTRATAÇÃO DE EMPRESA ESPECIALIZADA EM SERVIÇO GRÁFICO PARA PRODUÇÃO DE MATERIAL, UTILIZANDO A ATA DE REGISTRO DE PREÇOS DO PREGÃO ELETRÔNICO Nº 4.001/2016-CPL/MP/PGJ.</t>
  </si>
  <si>
    <t>2016NE00311</t>
  </si>
  <si>
    <t>REFERENTE A FOLHA DE PAGAMENTO DE ABRIL 2016.</t>
  </si>
  <si>
    <t>2016NE00325</t>
  </si>
  <si>
    <t>REFERENTE AO PAGAMENTO DE AUXÍLIO ALIMENTAÇÃO AO SERVIDOR CEDIDO DA PREFEITURA MUNICIPAL DE LÁBREA, RELATIVO AO PERÍODO DE 07.01.2016 A 30.03.2016.</t>
  </si>
  <si>
    <t>2016NE00327</t>
  </si>
  <si>
    <t>2016NE00331</t>
  </si>
  <si>
    <t xml:space="preserve"> RODRIGO ANTONIO TENORIO CORREA DA SILVA</t>
  </si>
  <si>
    <t>2016NE00344</t>
  </si>
  <si>
    <t>REFERENTE À PRORROGAÇÃO DO CONTRATO ADMINISTRATIVO Nº 010/2015, ATRAVÉS DO 1º TERMO ADITIVO, QUE TEM POR OBJETO A PRESTAÇÃO DE SERVIÇO TELEFÔNICO FIXO COMUTADO, POR 3 (TRÊS) MESES.</t>
  </si>
  <si>
    <t>2016NE00346</t>
  </si>
  <si>
    <t>REFERENTE A AQUISIÇÃO DE RÁDIOS EXTERNOS DE COMUNICAÇÃO WIRELESS ENTRE A COMARCA DE BARCELOS E O TJAM.</t>
  </si>
  <si>
    <t>2016NE00347</t>
  </si>
  <si>
    <t>REFERENTE A PRORROGAÇÃO DO CONTRATO ADMINISTRATIVO Nº 008/2015-MP/PGJ, REFERENTE A CONTRATAÇÃO DE SERVIÇOS DE PUBLICAÇÃO DE ATOS OFICIAIS E NOTAS DE INTERESSE PÚBLICO DA PROCURADORIA-GERAL DE JUSTIÇA, PELO PERÍODO DE 12 MESES, CONFORME PREGÃO PRESENCIAL Nº 5.003/2015-CPL/MP/PGJ.</t>
  </si>
  <si>
    <t>2016NE00348</t>
  </si>
  <si>
    <t xml:space="preserve"> S G R H SER DE GESTAO DE RECURSOS HUM E CONT LTDA</t>
  </si>
  <si>
    <t>REFERENTE A CONTRATAÇÃO DE EMPRESA PARA FORNECIMENTO E INSTALAÇÃO DE DIVISÓRIAS, UTILIZANDO A ATA
DE REGISTRO DE PREÇOS DO PREGÃO PRESENCIAL Nº 5.005/2015-CPL/MP/PGJ.</t>
  </si>
  <si>
    <t>2016NE00349</t>
  </si>
  <si>
    <t>2016NE00350</t>
  </si>
  <si>
    <t xml:space="preserve"> MARIA DA CONCEIÇAO PINTO DOS SANTOS</t>
  </si>
  <si>
    <t>REFERENTE A AQUISIÇÃO DE MOBILIÁRIO, UTILIZANDO A ATA DE REGISTRO DE PREÇOS DO PREGÃO ELETRÔNICO Nº 4.012/2015-CPL/MP/PGJ.</t>
  </si>
  <si>
    <t>2016NE00351</t>
  </si>
  <si>
    <t xml:space="preserve"> F N DE ALMEIDA</t>
  </si>
  <si>
    <t>2016NE00352</t>
  </si>
  <si>
    <t xml:space="preserve"> M L COMERCIAL AGRICOLA LTDA</t>
  </si>
  <si>
    <t>2016NE00353</t>
  </si>
  <si>
    <t xml:space="preserve"> MOVENORTE COMERCIO E REPRESENTACOES LTDA</t>
  </si>
  <si>
    <t>2016NE00354</t>
  </si>
  <si>
    <t>REFERENTE A COMPLEMENTAÇÃO DO PAGAMENTO DE AUXÍLIO FUNERAL RELATIVO À SERVIDORA MARÍLIA SOUZA DOS SANTOS PEREIRA.</t>
  </si>
  <si>
    <t>2016NE00364</t>
  </si>
  <si>
    <t>REFERENTE À AQUISIÇÃO DE APARELHOS DE AR CONDICIONADO TIPO SPLIT PARA ATENDER NECESSIDADES DA 46ª PROMOTORIA
DE JUSTIÇA DA CAPITAL E 18ª PRODEMAPH, UTILIZANDO ATA DE REGISTRO DE PREÇOS DO PREGÃO ELETRÔNICO N.º 4.007/2015-CPL/MP/PGJ.</t>
  </si>
  <si>
    <t>2016NE00365</t>
  </si>
  <si>
    <t>REFERENTE AO AUXÍLIO ALIMENTAÇÃO DO MÊS DE MARÇO DE 2016 A SERVIDOR CEDIDO À PROMOTORIA DE FONTE BOA.</t>
  </si>
  <si>
    <t>2016NE00366</t>
  </si>
  <si>
    <t>REPROGRAMAÇÃO FINANCEIRA DA NOTA DE EMPENHO 2016NE00009, EM VIRTUDE DA NECESSIDADE DE SUBSTITUIÇÃO DE FONTE DE RECURSOS.</t>
  </si>
  <si>
    <t>2016NE00368</t>
  </si>
  <si>
    <t>REPROGRAMAÇÃO FINANCEIRA DA NOTA DE EMPENHO 2016NE00012, EM VIRTUDE DA NECESSIDADE DE SUBSTITUIÇÃO DE FONTE DE RECURSOS.</t>
  </si>
  <si>
    <t>2016NE00370</t>
  </si>
  <si>
    <t>REPROGRAMAÇÃO FINANCEIRA DA NOTA DE EMPENHO 2016NE00019, EM VIRTUDE DA NECESSIDADE DE SUBSTITUIÇÃO DE FONTE DE RECURSOS.</t>
  </si>
  <si>
    <t>2016NE00372</t>
  </si>
  <si>
    <t>REPROGRAMAÇÃO FINANCEIRA DA NOTA DE EMPENHO 2016NE00024, EM VIRTUDE DA NECESSIDADE DE SUBSTITUIÇÃO DE FONTE DE RECURSOS.</t>
  </si>
  <si>
    <t>2016NE00374</t>
  </si>
  <si>
    <t>REPROGRAMAÇÃO FINANCEIRA DA NOTA DE EMPENHO 2016NE00026, EM VIRTUDE DA NECESSIDADE DE SUBSTITUIÇÃO DE FONTE DE RECURSOS.</t>
  </si>
  <si>
    <t>2016NE00376</t>
  </si>
  <si>
    <t>REPROGRAMAÇÃO FINANCEIRA DA NOTA DE EMPENHO 2016NE00035, EM VIRTUDE DA NECESSIDADE DE SUBSTITUIÇÃO DE FONTE DE RECURSOS.</t>
  </si>
  <si>
    <t>2016NE00379</t>
  </si>
  <si>
    <t>REPROGRAMAÇÃO FINANCEIRA DA NOTA DE EMPENHO 2016NE00037, EM VIRTUDE DA NECESSIDADE DE SUBSTITUIÇÃO DE FONTE DE RECURSOS.</t>
  </si>
  <si>
    <t>2016NE00381</t>
  </si>
  <si>
    <t>REPROGRAMAÇÃO FINANCEIRA DA NOTA DE EMPENHO 2016NE00038, EM VIRTUDE DA NECESSIDADE DE SUBSTITUIÇÃO DE FONTE DE RECURSOS.</t>
  </si>
  <si>
    <t>2016NE00383</t>
  </si>
  <si>
    <t>REPROGRAMAÇÃO FINANCEIRA DA NOTA DE EMPENHO 2016NE00114, EM VIRTUDE DA NECESSIDADE DE SUBSTITUIÇÃO DE FONTE DE RECURSOS.</t>
  </si>
  <si>
    <t>2016NE00385</t>
  </si>
  <si>
    <t xml:space="preserve"> FRAZAO E ROCHA SERV EM TEC DA INF E COM DE ALIM E DE MAT D EXPEDIENTE ME</t>
  </si>
  <si>
    <t>AQUISIÇÃO DE GÊNEROS
ALIMENTÍCIOS, UTILIZANDO A ATA DE REGISTRO DE PREÇOS DO PREGÃO ELETRÔNICO Nº 4.020/2015-
CPL/MP/PGJ</t>
  </si>
  <si>
    <t>2016NE00386</t>
  </si>
  <si>
    <t xml:space="preserve"> WMN COMERCIO E DISTRIBUIÇÃO DE PRODUTOS ALIMENTICIOS LTDA</t>
  </si>
  <si>
    <t>2016NE00387</t>
  </si>
  <si>
    <t xml:space="preserve"> M K RUZO COM E SERV LTDA</t>
  </si>
  <si>
    <t>2016NE00388</t>
  </si>
  <si>
    <t>AQUISIÇÃO DE MATERIAL DE COPA E COZINHA, UTILIZANDO A ATA DE
REGISTRO DE PREÇOS DO PREGÃO ELETRÔNICO Nº 4.020/2015-CPL/MP/PGJ</t>
  </si>
  <si>
    <t>2016NE00389</t>
  </si>
  <si>
    <t xml:space="preserve"> MARIA PIEDADE QUEIROZ NOGUEIRA BELASQUE</t>
  </si>
  <si>
    <t>2016NE00390</t>
  </si>
  <si>
    <t>2016NE00391</t>
  </si>
  <si>
    <t xml:space="preserve"> VIVIAN DA SILVA LOPES</t>
  </si>
  <si>
    <t>FORNECIMENTO DE SUPRIMENTO DE FUNDOS, A TÍTULO DE ADIANTAMENTO, A FIM DE ATENDER
DESPESAS DE PEQUENO VULTO (RUBRICA 339030), CONFORME PORTARIA Nº 423/2016/SUBADM.</t>
  </si>
  <si>
    <t>2016NE00393</t>
  </si>
  <si>
    <t>2016NE00396</t>
  </si>
  <si>
    <t xml:space="preserve"> MARIA JOSE SILVA DE AQUINO</t>
  </si>
  <si>
    <t>2016NE00397</t>
  </si>
  <si>
    <t>2016NE00398</t>
  </si>
  <si>
    <t>2016NE00399</t>
  </si>
  <si>
    <t xml:space="preserve"> MAXPEL COMERCIAL LTDA</t>
  </si>
  <si>
    <t>REFERENTE A AQUISIÇÃO DE MATERIAIS DE EXPEDIENTE UTILIZANDO A ATA DE REGISTRO DE PREÇOS DO PREGÃO ELETRÔNICO Nº 4.015/2015-
CPL/MP/PGJ,</t>
  </si>
  <si>
    <t>2016NE00400</t>
  </si>
  <si>
    <t>REFERENTE A AQUISIÇÃO DE MATERIAIS DE ACONDICIONAMENTO E EMBALAGEM UTILIZANDO A ATA DE REGISTRO DE PREÇOS DO PREGÃO ELETRÔNICO Nº 4.015/2015-
CPL/MP/PGJ,</t>
  </si>
  <si>
    <t>2016NE00401</t>
  </si>
  <si>
    <t>REFERENTE A AQUISIÇÃO DE MATERIAIS PARA GRAVAÇÃO, A FIM DE ATENDER ÀS NECESSIDADES DA
PGJ/AM, UTILIZANDO A ATA DE REGISTRO DE PREÇOS DO PREGÃO ELETRÔNICO Nº 4.015/2015-
CPL/MP/PGJ</t>
  </si>
  <si>
    <t>2016NE00402</t>
  </si>
  <si>
    <t xml:space="preserve"> COMERCIO DE ALIMENTOS E BEBIDAS RIO MADEIRA LTDA</t>
  </si>
  <si>
    <t>2016NE00403</t>
  </si>
  <si>
    <t>REFERENTE A AQUISIÇÃO DE MATERIAIS ELÉTRICOS PARA ATENDER ÀS
NECESSIDADES DA PGJ/AM, UTILIZANDO A ATA DE REGISTRO DE PREÇOS DO PREGÃO ELETRÔNICO Nº
4.015/2015-CPL/MP/PG</t>
  </si>
  <si>
    <t>2016NE00404</t>
  </si>
  <si>
    <t>REFERENTE A AQUISIÇÃO DE MATERIAL DE EXPEDIENTE, UTILIZANDO A ATA DE
REGISTRO DE PREÇOS DO PREGÃO ELETRÔNICO Nº 4.015/2015-CPL/MP/PGJ,</t>
  </si>
  <si>
    <t>2016NE00405</t>
  </si>
  <si>
    <t xml:space="preserve"> LINK ETIQUETAS INDUSTRIA E COMERCIO </t>
  </si>
  <si>
    <t>2016NE00406</t>
  </si>
  <si>
    <t xml:space="preserve"> PAPER SHOP COMERCIAL LTDA</t>
  </si>
  <si>
    <t>REFERENTE A AQUISIÇÃO DE MATERIAL DE EXPEDIENTE, UTILIZANDO A ATA DE REGISTRO DE PREÇOS
DO PREGÃO ELETRÔNICO Nº 4.015/2015-CPL/MP/PGJ,</t>
  </si>
  <si>
    <t>2016NE00407</t>
  </si>
  <si>
    <t xml:space="preserve"> M A C DE MELO </t>
  </si>
  <si>
    <t>2016NE00408</t>
  </si>
  <si>
    <t xml:space="preserve"> SIMONE FERREIRA MAGALHAES ME</t>
  </si>
  <si>
    <t>SERVIÇO DE REFEIÇÃO: CAFÉ DA MANHÃ E ALMOÇO</t>
  </si>
  <si>
    <t>2016NE00409</t>
  </si>
  <si>
    <t xml:space="preserve"> A J L SERVIÇOS LTDA  EPP</t>
  </si>
  <si>
    <t>REFERENTE A
AQUISIÇÃO DE COMPRESSORES PARA MANUTENÇÃO DOS EQUIPAMENTOS DE AR CONDICIONADO DO
AUDITÓRIO CARLOS BANDEIRA DE ARAÚJO</t>
  </si>
  <si>
    <t>2016NE00410</t>
  </si>
  <si>
    <t>REFERENTE A CONTRATAÇÃO DE EMPRESA PARA FORNECIMENTO E INSTALAÇÃO DE DIVISÓRIAS,
UTILIZANDO A ATA DE REGISTRO DE PREÇOS DO PREGÃO PRESENCIAL Nº 5.005/2015-CPL/MP/PGJ</t>
  </si>
  <si>
    <t>2016NE00411</t>
  </si>
  <si>
    <t>2016NE00412</t>
  </si>
  <si>
    <t>2016NE00414</t>
  </si>
  <si>
    <t xml:space="preserve"> JACK JOFSON BRAGA DE CASTRO</t>
  </si>
  <si>
    <t>2016NE00415</t>
  </si>
  <si>
    <t xml:space="preserve"> HARLEY MATOS CANDIDO</t>
  </si>
  <si>
    <t>2016NE00416</t>
  </si>
  <si>
    <t xml:space="preserve"> MARCIO SANTOS DA SILVA</t>
  </si>
  <si>
    <t>2016NE00419</t>
  </si>
  <si>
    <t xml:space="preserve"> MIR IMPORTAÇÃO E EXPORTAÇÃO LTDA</t>
  </si>
  <si>
    <t>REFERENTE A AQUISIÇÃO DE 2 (DOIS) HD's EXTERNOS DE 2 TB 2,5
POLEGADAS, PARA ATENDER ÀS NECESSIDADES DO CAOCRIMO / GAECO - AM.</t>
  </si>
  <si>
    <t>2016NE00420</t>
  </si>
  <si>
    <t xml:space="preserve"> PERSONAL LTDA</t>
  </si>
  <si>
    <t>REFERENTE A
AQUISIÇÃO DE PLACA DE MESA, PERSONALIZADA COM O NOME DA PROCURADORA DE JUSTIÇA, DRA.
LIANI MÔNICA GUEDES DE FREITAS RODRIGUES, PARA COMPOR BANCADA DO PLENÁRIO DE SESSÕES
DO E. COLÉGIO DE PROCURADORES DO MINISTÉRIO PÚBLICO DO ESTADO DO AMAZONAS</t>
  </si>
  <si>
    <t>2016NE00421</t>
  </si>
  <si>
    <t xml:space="preserve"> PRINTE COMERCIO PRA IMPRESSSAO LTDA</t>
  </si>
  <si>
    <t>REFERENTE A AQUISIÇÃO DE MATERIAL DE IMPRESSÃO, UTILIZANDO A ATA DE
REGISTRO DE PREÇOS DO PREGÃO ELETRÔNICO Nº 4.018/2015-CPL/MP/PGJ,</t>
  </si>
  <si>
    <t>2016NE00422</t>
  </si>
  <si>
    <t xml:space="preserve"> EVEREST TECNOLOGIA E INFORMATICA LTDA</t>
  </si>
  <si>
    <t>REFERENTE A AQUISIÇÃO DE MATERIAL DE IMPRESSÃO, UTILIZANDO A ATA DE
REGISTRO DE PREÇOS DO PREGÃO ELETRÔNICO Nº 4.018/2015-CPL/MP/PGJ</t>
  </si>
  <si>
    <t>2016NE00423</t>
  </si>
  <si>
    <t>REFERENTE A AQUISIÇÃO DE APARELHOS DE AR CONDICIONADO, UTILIZANDO A ATA DE REGISTRO DE
PREÇOS DO PREGÃO ELETRÔNICO Nº 4.007/2015-CPL/MP/PGJ,</t>
  </si>
  <si>
    <t>2016NE00426</t>
  </si>
  <si>
    <t xml:space="preserve"> J R PRODUTOS EQUIPAMENTOS E UTILIDADES</t>
  </si>
  <si>
    <t>REFERENTE A AQUISIÇÃO DE MATERIAIS DE MANUTENÇÃO PREDIAL, UTILIZANDO
ATAS DE REGISTRO DE PREÇO DO PREGÃO ELETRÔNICO Nº 4.008/2015-CPL/MP/PGJ,</t>
  </si>
  <si>
    <t>2016NE00427</t>
  </si>
  <si>
    <t xml:space="preserve"> JULIERME F. DA ROSA </t>
  </si>
  <si>
    <t>AQUISIÇÃO DE MATERIAIS DE MANUTENÇÃO PREDIAL, UTILIZANDO A ATA DE REGISTRO
DE PREÇOS DO PREGÃO ELETRÔNICO Nº 4.008/2015-CPL/MP/PGJ,</t>
  </si>
  <si>
    <t>2016NE00428</t>
  </si>
  <si>
    <t xml:space="preserve"> DEMOLITION COMERCIO DE MAQUINAS E PECAS LTDA </t>
  </si>
  <si>
    <t>REFERENTE A AQUISIÇÃO DE MATERIAIS DE MANUTENÇÃO PREDIAL, UTILIZANDO A ATA
DE REGISTRO DE PREÇOS DO PREGÃO ELETRÔNICO Nº 4.008/2015-CPL/MP/PGJ,</t>
  </si>
  <si>
    <t>2016NE00429</t>
  </si>
  <si>
    <t xml:space="preserve"> COMERCIAL VANGUARDEIRA EIRELI </t>
  </si>
  <si>
    <t>REFERENTE A AQUISIÇÃO DE MATERIAIS DE MANUTENÇÃO PREDIAL, UTILIZANDO A ATA DE REGISTRO
DE PREÇOS DO PREGÃO ELETRÔNICO Nº 4.008/2015-CPL/MP/PGJ,</t>
  </si>
  <si>
    <t>2016NE00430</t>
  </si>
  <si>
    <t>REFERENTE A SERVIÇO DE FORNECIMENTO DE ÁGUA E ESGOTO DO MÊS DE ABRIL/2016</t>
  </si>
  <si>
    <t>2016NE00434</t>
  </si>
  <si>
    <t>REFERENTE A PRORROGAÇÃO DO CONTRATO ADMINISTRATIVO Nº 013/2012
ATRAVÉS DO 4º TERMO ADITIVO, RELATIVO À PRESTAÇÃO DE SERVIÇO DE LINK DE DADOS,
CONECTIVIDADE IP,</t>
  </si>
  <si>
    <t>2016NE00435</t>
  </si>
  <si>
    <t>RELATIVO AO PERÍODO DE 01 A 08/04/2016, CONFORME ATO
PGJ Nº 239, DE 01/06/2007, TERMO DE CONVÊNIO Nº 001/2015 E FOLHA ESPECIAL DE PAGAMENTO</t>
  </si>
  <si>
    <t>2016NE00436</t>
  </si>
  <si>
    <t>REFERENTE AO AUXÍLIO ALIMENTAÇÃO DO MÊS DE ABRIL DE 2016,</t>
  </si>
  <si>
    <t>2016NE00437</t>
  </si>
  <si>
    <t>REFERENTE AO PAGAMENTO DE
AUXÍLIO ALIMENTAÇÃO DO MÊS DE MAIO DE 2016, CONFORME ATO PGJ Nº 239/2007 E FOLHA ESPECIAL</t>
  </si>
  <si>
    <t>2016NE00438</t>
  </si>
  <si>
    <t xml:space="preserve"> ROGERIO SALLES PERDIZ</t>
  </si>
  <si>
    <t>REFERENTE AO PAGAMENTO DE AUXÍLIO FUNERAL RELATIVO À SERVIDORA ALIETE DO CARMO PARENTE SALLES</t>
  </si>
  <si>
    <t>2016NE00439</t>
  </si>
  <si>
    <t xml:space="preserve"> LEONARDO ABINADER NOBRE</t>
  </si>
  <si>
    <t>2016NE00440</t>
  </si>
  <si>
    <t>2016NE00441</t>
  </si>
  <si>
    <t xml:space="preserve"> LEDA MARA NASCIMENTO ALBQUERQUE</t>
  </si>
  <si>
    <t>2016NE00442</t>
  </si>
  <si>
    <t xml:space="preserve"> ANDRE VIRGILIO BELOTA SEFFAIR</t>
  </si>
  <si>
    <t>2016NE00443</t>
  </si>
  <si>
    <t>REPROGRAMAÇÃO FINANCEIRA DA NOTA DE EMPENHO 2016NE00032, EM VIRTUDE DA NECESSIDADE DE SUBSTITUIÇÃO DE FONTE DE RECURSOS, (DE FONTE 100 DA PGJ POR
FONTE 485 DO FAMP DESTACADO PARA PGJ) CONFORME ATA DA 1ª SESSÃO ORDINÁRIA DO FUNDO DE
APOIO DO MINISTÉRIO PÚBLICO - FAMP, MEMORANDO 068.2016.DOF.1089152.2016.14203 DATADO DE
29/04/2016 AUTORIZADO PELO SR. PROCURADOR-GERAL DE JUSTIÇA. EMPENHO RELATIVO AOS MESES
DE ABRIL A SETEMBRO/2016.</t>
  </si>
  <si>
    <t>2016NE00446</t>
  </si>
  <si>
    <t xml:space="preserve"> CONTEUDO AGENCIA DE PUBLICIDADE LTDA</t>
  </si>
  <si>
    <t xml:space="preserve"> REFERENTE A ASSINATURAS DO JORNAL EM TEMPO, PARA
ATENDER ÀS NECESSIDADES DA PROCURADORIA-GERAL DE JUSTIÇA / MINISTÉRIO PUBLICO DO
ESTADO DO AMAZONAS, POR PERÍODO DE 12 (DOZE) MESES.</t>
  </si>
  <si>
    <t>2016NE00455</t>
  </si>
  <si>
    <t xml:space="preserve"> EDITORA ANA CASSIA LTDA</t>
  </si>
  <si>
    <t>REFERENTE A ASSINATURAS DO DIÁRIO DO AMAZONAS, PARA ATENDER ÀS
NECESSIDADES DA PROCURADORIA-GERAL DE JUSTIÇA</t>
  </si>
  <si>
    <t>2016NE00456</t>
  </si>
  <si>
    <t xml:space="preserve"> EMPRESA DE JORNAIS CALDERARO LIMITADA</t>
  </si>
  <si>
    <t>REFERENTE A ASSINATURAS DO JORNAL A CRÍTICA, PARA ATENDER ÀS
NECESSIDADES DA PROCURADORIA-GERAL DE JUSTIÇA / MINISTÉRIO PUBLICO DO ESTADO DO
AMAZONAS, POR PERÍODO DE 12 (DOZE) MESES.</t>
  </si>
  <si>
    <t>2016NE00457</t>
  </si>
  <si>
    <t xml:space="preserve"> VIVALDO CASTRO DE SOUZA</t>
  </si>
  <si>
    <t>2016NE00458</t>
  </si>
  <si>
    <t xml:space="preserve"> CARLOS FIRMINO DANTAS</t>
  </si>
  <si>
    <t>2016NE00459</t>
  </si>
  <si>
    <t>2016NE00460</t>
  </si>
  <si>
    <t>RELATIVO A ENCARGO PATRONAL SOBRE SERVIÇO DE MESTRE DE CERIMÔNIA REALIZADO NA
SOLENIDADE DE ABERTURA DO CURSO DE CAPACITAÇÃO E TREINAMENTO DE COMBATE À
CORRUPÇÃO E À LAVAGEM DE DINHEIRO,</t>
  </si>
  <si>
    <t>2016NE00461</t>
  </si>
  <si>
    <t>REFERENTE A REPACTUAÇÃO DO CONTRATO ADMINISTRATIVO Nº 038/2013-MP/PGJ, CUJO OBJETO É A
PRESTAÇÃO DE SERVIÇOS CONTINUADOS DE LIMPEZA E CONSERVAÇÃO PREDIAL, SERVIÇOS DE COPA
GARÇOM, LAVAGEM DE VEÍCULOS E JARDINAGEM</t>
  </si>
  <si>
    <t>2016NE00462</t>
  </si>
  <si>
    <t xml:space="preserve"> TOYOLEX AUTOS LTDA</t>
  </si>
  <si>
    <t>REFERENTE AO PAGAMENTO DE FRANQUIA AJUSTADA NO ÂMBITO DO CONTRATO ADMINISTRATIVO Nº 025/2015-MP/PGJ, APÓLICE Nº
33.31.16673642.0.0, VEÍCULO TOYOTA COROLLA,</t>
  </si>
  <si>
    <t>2016NE00463</t>
  </si>
  <si>
    <t xml:space="preserve">REFERENTE AO PAGAMENTO POR INDENIZAÇÃO, RELATIVO A DESPESAS DECORRENTES DA
PUBLICAÇÃO DE NOTA OFICIAL, EM JORNAL DE GRANDE CIRCULAÇÃO, NO DIA 17/05/2015, TENDO EM
VISTA O ATENTADO SOFRIDO PELO PROMOTOR DE JUSTIÇA PAULO STÉLIO SABBÁ GUIMARÃES
</t>
  </si>
  <si>
    <t>2016NE00464</t>
  </si>
  <si>
    <t>2016NE00466</t>
  </si>
  <si>
    <t xml:space="preserve"> SUZETE MARIA DOS SANTOS</t>
  </si>
  <si>
    <t>2016NE00467</t>
  </si>
  <si>
    <t xml:space="preserve"> JORGE WILSON LOPES CAVALCANTE</t>
  </si>
  <si>
    <t>2016NE00468</t>
  </si>
  <si>
    <t xml:space="preserve"> SILVANA NOBRE DE LIMA CABRAL</t>
  </si>
  <si>
    <t>2016NE00469</t>
  </si>
  <si>
    <t>REFERENTE A
PRESTAÇÃO DE SERVIÇOS DE FORNECIMENTO DE ÁGUA POTÁVEL E SISTEMA DE ESGOTO, PARA O
EDIFÍCIO-SEDE DA PGJ/MPAM</t>
  </si>
  <si>
    <t>2016NE00470</t>
  </si>
  <si>
    <t>CONTRIBUIÇÃO PREVIDENCIÁRIA MÊS  05/2016</t>
  </si>
  <si>
    <t>2016NE00485</t>
  </si>
  <si>
    <t>2016NE00501</t>
  </si>
  <si>
    <t>REFERENTE LICENCIAMENTO ANUAL</t>
  </si>
  <si>
    <t>2016NE00509</t>
  </si>
  <si>
    <t>REFERENTE AO PAGAMENTO POR INDENIZAÇÃO DE SERVIÇO DE FORNECIMENTO DE ÁGUA</t>
  </si>
  <si>
    <t>2016NE00510</t>
  </si>
  <si>
    <t>2016NE00511</t>
  </si>
  <si>
    <t>REFERENTE A
CONTRATAÇÃO DE EMPRESA ESPECIALIZADA PARA A PRESTAÇÃO DE SERVIÇOS DE CONECTIVIDADE À
INTERNET, ATRAVÉS DE LINK DEDICADO DE DADOS</t>
  </si>
  <si>
    <t>2016NE00512</t>
  </si>
  <si>
    <t xml:space="preserve"> PREFEITURA MUNICIPAL DE NOVA OLINDA DO NORTE</t>
  </si>
  <si>
    <t>REFERENTE À CELEBRAÇÃO DE CONVÊNIO VISANDO A CESSÃO DO SERVIDOR JUSSEFRANQUE DE SÁ ALVES, PARA
ATUAR NA PROMOTORIA DE JUSTIÇA DA COMARCA DO REFERIDO MUNICÍPIO</t>
  </si>
  <si>
    <t>2016NE00513</t>
  </si>
  <si>
    <t xml:space="preserve"> GEAL INDUSTRIA E COMERCIO DE EMBALAGENS LTDA  EPP</t>
  </si>
  <si>
    <t>REFERENTE A AQUISIÇÃO, UTILIZANDO A ATA DE REGISTRO DE PREÇOS DO
PREGÃO ELETRÔNICO Nº 4.002/2016-CPL/MP/PGJ</t>
  </si>
  <si>
    <t>2016NE00514</t>
  </si>
  <si>
    <t xml:space="preserve"> GRAFICA E EDITORA RAPHAELA LTDA</t>
  </si>
  <si>
    <t>REFERENTE A AQUISIÇÃO DE MATERIAL DE EXPEDIENTE, UTILIZANDO A ATA DE REGISTRO DE PREÇOS
DO PREGÃO ELETRÔNICO Nº 4.002/2016-CPL/MP/PGJ</t>
  </si>
  <si>
    <t>2016NE00515</t>
  </si>
  <si>
    <t>REFERENTE AO PAGAMENTO POR INDENIZAÇÃO DE SERVIÇO DE FORNECIMENTO DE ÁGUA PARA A
PROMOTORIA DE IRANDUBA, RELATIVA AOS MESES DE MARÇO E ABRIL/2016</t>
  </si>
  <si>
    <t>2016NE00516</t>
  </si>
  <si>
    <t>REFERENTE A PAGAMENTO POR INDENIZAÇÃO DE LIGAÇÕES DE LONGA DISTÂNCIA NACIONAL - LDN, REALIZADAS UTILIZANDO O CSP
031, NÃO COBERTAS PELO CONTRATO ADMINISTRATIVO Nº 024/2011/PGJ,</t>
  </si>
  <si>
    <t>2016NE00517</t>
  </si>
  <si>
    <t>REFERENTE À CELEBRAÇÃO DE CONVÊNIO VISANDO A CESSÃO DA SERVIDORA ELMA COELHO PENA, PARA ATUAR NA
PROMOTORIA DE JUSTIÇA DA COMARCA DO REFERIDO MUNICÍPIO</t>
  </si>
  <si>
    <t>2016NE00518</t>
  </si>
  <si>
    <t xml:space="preserve"> ARIEL SERGIO WITTMANN</t>
  </si>
  <si>
    <t>REFERENTE A AQUISIÇÃO DE 02 (DUAS) LICENÇAS DO SOFTWARE ONMED,
PARA USO DOS PROFISSIONAIS MÉDICO E ENFERMEIRO DA PROCURADORIA-GERAL DE JUSTIÇA</t>
  </si>
  <si>
    <t>2016NE00519</t>
  </si>
  <si>
    <t xml:space="preserve"> IMPRENSA OFICIAL DO ESTADO DO AMAZONAS</t>
  </si>
  <si>
    <t>REFERENTE A ASSINATURAS DO DIÁRIO OFICIAL DO ESTADO DO AMAZONAS -
DOE / AM, PARA ATENDER ÀS NECESSIDADES DO MPAM/PGJ, POR UM PERÍODO DE 12 (DOZE) MESES.</t>
  </si>
  <si>
    <t>2016NE00520</t>
  </si>
  <si>
    <t>REFERENTE A SERVIÇO DE FORNECIMENTO DE ÁGUA E ESGOTO DO MÊS DE MAIO/2016, NAS PROMOTORIAS DE
JUSTIÇA NOS MUNICÍPIOS</t>
  </si>
  <si>
    <t>2016NE00521</t>
  </si>
  <si>
    <t>2016NE00522</t>
  </si>
  <si>
    <t>2016NE00394</t>
  </si>
  <si>
    <t>2016NE00417</t>
  </si>
  <si>
    <t>REFERENTE A SERVIÇO DE FORNECIMENTO DE ÁGUA E ESGOTO DO MÊS DE ABRIL/2016, NAS PROMOTORIAS DE
JUSTIÇA NOS MUNICÍPIOS</t>
  </si>
  <si>
    <t>2016NE00413</t>
  </si>
  <si>
    <t>REFERENTE A AQUISIÇÃO DE APARELHOS DE AR CONDICIONADO, UTILIZANDO A ATA DE REGISTRO DE
PREÇOS DO PREGÃO ELETRÔNICO Nº 4.007/2015-CPL/MP/PGJ</t>
  </si>
  <si>
    <t>2016NE00424</t>
  </si>
  <si>
    <t>MICROSENS LTDA</t>
  </si>
  <si>
    <t>REFERENTE A AQUISIÇÃO DE EQUIPAMENTOS INFORMÁTICA, UTILIZANDO A ATA DE REGISTRO DE PREÇOS DO PREGÃO ELETRÔNICO Nº 4.005/2015-CPL/MP/PGJ</t>
  </si>
  <si>
    <t>2016NE00431</t>
  </si>
  <si>
    <t>RITTA AUGUSTA DE VASCONCELOS DIAS</t>
  </si>
  <si>
    <t>2016NE00444</t>
  </si>
  <si>
    <t xml:space="preserve"> RAPHAEL VITORIANO BASTOS</t>
  </si>
  <si>
    <t>2016NE00523</t>
  </si>
  <si>
    <t xml:space="preserve"> ALESSANDRO SAMARTIN DE GOUVEIA</t>
  </si>
  <si>
    <t>2016NE00524</t>
  </si>
  <si>
    <t>2016NE00525</t>
  </si>
  <si>
    <t>2016NE00526</t>
  </si>
  <si>
    <t>2016NE00527</t>
  </si>
  <si>
    <t>2016NE00528</t>
  </si>
  <si>
    <t>REFERENTE AO PAGAMENTO, POR INDENIZAÇÃO, DE FATURA DE SERVIÇO DE ÁGUA E ESGOTO</t>
  </si>
  <si>
    <t>2016NE00530</t>
  </si>
  <si>
    <t xml:space="preserve"> FRANCISCO SONIEL SILVA CUNHA </t>
  </si>
  <si>
    <t xml:space="preserve"> AQUISIÇÃO DE: 1) BOMBA CENTRÍFUGA, 3 FASES, 3 CV, ENTRADA 1 1/2" - SAÍDA 1 1/4", COM FRETE INCLUSO.</t>
  </si>
  <si>
    <t>2016NE00531</t>
  </si>
  <si>
    <t xml:space="preserve"> B A ELETRICA LTDA</t>
  </si>
  <si>
    <t>REFERENTE À AQUISIÇÃO DE MATERIAIS DE MANUTENÇÃO DE IMÓVEIS</t>
  </si>
  <si>
    <t>2016NE00532</t>
  </si>
  <si>
    <t xml:space="preserve"> HEBER RUBEM AVELAR LIMA  ME</t>
  </si>
  <si>
    <t>REFERENTE A CONTRATAÇÃO DE EMPRESA PARA FORNECIMENTO DE
LICENÇA DO SOFTWARE SEOBRA</t>
  </si>
  <si>
    <t>2016NE00533</t>
  </si>
  <si>
    <t xml:space="preserve"> MARIA DA GLORIA VITORIO GUIMARAES</t>
  </si>
  <si>
    <t>REFERENTE A CONTRATAÇÃO DE SERVIÇO PROFISSIONAL ESPECIALIZADO
PARA REALIZAÇÃO DE PALESTRA SOBRE A TEMÁTICA ESTRESSE NO TRABALHO</t>
  </si>
  <si>
    <t>2016NE00534</t>
  </si>
  <si>
    <t>REFERENTE A PRORROGAÇÃO DE CONVÊNIO PARA CESSÃO DE SERVIDORES MUNICIPAIS, PARA ATUAREM NA PROMOTORIA DE JUSTIÇA DA COMARCA DO REFERIDO MUNICÍPIO, PELO PERÍODO DE 12 MESES.</t>
  </si>
  <si>
    <t>2016NE00535</t>
  </si>
  <si>
    <t>2016NE00537</t>
  </si>
  <si>
    <t xml:space="preserve"> KEPLER ANTONY NETO</t>
  </si>
  <si>
    <t>2016NE00538</t>
  </si>
  <si>
    <t>2016NE00539</t>
  </si>
  <si>
    <t xml:space="preserve"> MARCELO AUGUSTO SILVA DE ALMEIDA</t>
  </si>
  <si>
    <t>2016NE00540</t>
  </si>
  <si>
    <t>REFERENTE À CELEBRAÇÃO DE CONVÊNIO VISANDO A CESSÃO DA SERVIDORA MARIA DIANA SILVA DE SOUZA, PARA ATUAR NA
PROMOTORIA DE JUSTIÇA DA COMARCA DO REFERIDO MUNICÍPIO, PELO PERÍODO DE 12 MESES</t>
  </si>
  <si>
    <t>2016NE00541</t>
  </si>
  <si>
    <t>REFERENTE AO PAGAMENTO DE
AUXÍLIO ALIMENTAÇÃO DO MÊS DE JUNHO DE 2016</t>
  </si>
  <si>
    <t>2016NE00542</t>
  </si>
  <si>
    <t>2016NE00543</t>
  </si>
  <si>
    <t>EM FAVOR DE SERVIDORES CEDIDOS ÀS PROMOTORIAS DO INTERIOR PGJ/AM, REFERENTE AO AUXÍLIO ALIMENTAÇÃO DO MÊS DE MAIO DE 2016</t>
  </si>
  <si>
    <t>2016NE00544</t>
  </si>
  <si>
    <t xml:space="preserve"> INSTITUTO NACIONAL DO SEGURO SOCIAL</t>
  </si>
  <si>
    <t>REFERENTE A JUROS SOBRE O RECOLHIMENTO DE GUIA DA PREVIDÊNCIA SOCIAL: EMPRESA SENTER AR
CONDICIONADO LTDA</t>
  </si>
  <si>
    <t>2016NE00545</t>
  </si>
  <si>
    <t>2016NE00546</t>
  </si>
  <si>
    <t xml:space="preserve"> JLN MATERIAL DE CONSTRUCAO LTDA</t>
  </si>
  <si>
    <t>REFERENTE A AQUISIÇÃO DE MATERIAL DE MANUTENÇÃO PREDIAL NECESSÁRIOS À RESOLUÇÃO DE PROBLEMAS DE INFILTRAÇÃO EXISTENTES NA SALA DA
SUBPROCURADORIA-GERAL DE JUSTIÇA PARA ASSUNTOS ADMINISTRATIVOS - SUBADM,</t>
  </si>
  <si>
    <t>2016NE00547</t>
  </si>
  <si>
    <t>REFERENTE A PAGAMENTO POR INDENIZAÇÃO DE LIGAÇÕES DE LONGA DISTÂNCIA NACIONAL - LDN, REALIZADAS UTILIZANDO O CSP
031, NÃO COBERTAS PELO CONTRATO ADMINISTRATIVO Nº 024/2011/PGJ.</t>
  </si>
  <si>
    <t>2016NE00579</t>
  </si>
  <si>
    <t>REFERENTE AO PAGAMENTO DE AUXÍLIO ALIMENTAÇÃO AO SERVIDOR CEDIDO DA PREFEITURA MUNICIPAL DE MANACAPURU, RELATIVO AO PERÍODO DE 01 A 03/05/2016</t>
  </si>
  <si>
    <t>2016NE00580</t>
  </si>
  <si>
    <t>REFERENTE A CONTRATAÇÃO DE SERVIÇO DE BUFÊ A SER SERVIDO DURANTE A AUDIÊNCIA PÚBLICA SOBRE O
REORDENAMENTO DA SAÚDE PÚBLICA NO AMAZONAS,</t>
  </si>
  <si>
    <t>2016NE00581</t>
  </si>
  <si>
    <t xml:space="preserve"> J Y S EVENTOS E CONSULTORIA LTDA</t>
  </si>
  <si>
    <t>REFERENTE A ALUGUEL DE UMIDIFICADORES DE AR, A SEREM UTILIZADOS DURANTE A
AUDIÊNCIA PÚBLICA SOBRE O REORDENAMENTO DA SAÚDE PÚBLICA NO AMAZONAS.</t>
  </si>
  <si>
    <t>2016NE00582</t>
  </si>
  <si>
    <t>REFERENTE A  CONCESSÃO DE SUPRIMENTO DE FUNDOS, A FIM DE ATENDER DESPESAS DE PEQUENO VULTO
(RUBRICA 339039 - OUTROS SERVIÇOS DE TERCEIROS - PESSOA JURÍDICA),</t>
  </si>
  <si>
    <t>2016NE00583</t>
  </si>
  <si>
    <t xml:space="preserve"> ELIZEU SILVA DE BRITO</t>
  </si>
  <si>
    <t>REFERENTE A AQUISIÇÃO DE MATERIAL E ACESSÓRIOS DE REDE, MANUTENÇÃO E SUPORTE DE INFORMÁTICA</t>
  </si>
  <si>
    <t>2016NE00594</t>
  </si>
  <si>
    <t>REFERENTE INSS FOLHA PAGAMENTO 06/2016</t>
  </si>
  <si>
    <t>2016NE00595</t>
  </si>
  <si>
    <t>2016NE00596</t>
  </si>
  <si>
    <t xml:space="preserve"> PREFEITURA MUNICIPAL DE NOVO AIRAO</t>
  </si>
  <si>
    <t>REFERENTE A CELEBRAÇÃO DE CONVÊNIO PARA CESSÃO DE SERVIDORES MUNICIPAIS, PARA ATUAREM NA
PROMOTORIA DE JUSTIÇA DA COMARCA DO REFERIDO MUNICÍPIO, PELO PERÍODO DE 12 MESES.</t>
  </si>
  <si>
    <t>2016NE00597</t>
  </si>
  <si>
    <t>REFERENTE A LICENCIAMENTO ANUAL DOS VEÍCULOS</t>
  </si>
  <si>
    <t>2016NE00600</t>
  </si>
  <si>
    <t>REFERENTE A LOCAÇÃO DE 23 VAGAS DE ESTACIONAMENTO EM IMÓVEL URBANO (TERRENO) LOCALIZADO NO BAIRRO ALEIXO,
CONFORME 5º TERMO ADITIVO AO CONTRATO ADMINISTRATIVO Nº 017/2013/PGJ</t>
  </si>
  <si>
    <t>2016NE00601</t>
  </si>
  <si>
    <t xml:space="preserve"> G REFRIGERAÇAO COM E SERV DE REFRIGERAÇAO LTDA  ME</t>
  </si>
  <si>
    <t>REFERENTE A  RECONHECIMENTO DE DÍVIDA RELATIVA AO CONTRATO ADMINISTRATIVO Nº 017/2012-MP/PGJ</t>
  </si>
  <si>
    <t>2016NE00602</t>
  </si>
  <si>
    <t>REFERENTE AO PAGAMENTO DA FATURA DO MÊS DE MAIO/2016,</t>
  </si>
  <si>
    <t>2016NE00603</t>
  </si>
  <si>
    <t>REFERENTE A ALUGUEL DE UMIDIFICADORES DE AR, A SEREM UTILIZADOS NO
AUDITÓRIO CARLOS ALBERTO BANDEIRA, NO PRÓXIMO DIA 30/06/2016, ÀS 09h, NA PALESTRA
INAUGURAL DO PROGRAMA DE QUALIDADE DE VIDA,</t>
  </si>
  <si>
    <t>2016NE00604</t>
  </si>
  <si>
    <t>RELATIVO A CONVÊNIO FIRMADO ENTRE O MPE/AM E A FUNDAÇÃO  DESDOR.PAULO DOS ANJOS FEITOZA, OBJETIVANDO A OPERACIONALIZAÇÃO DO CONVÊNIO 010/2015 FIRMADO ENTRE O MPE/AM E A SECRETARIA DE DIREITOS HUMANOS DA PRESIDÊNCIA DA REPUBLICA PARA EXECUÇÃO DO PROGRAMA DE PROTEÇÃO À VÍTIMAS E TESTEMUNHAS AMEAÇADAS NO AMAZONAS - PROVITA/AM.</t>
  </si>
  <si>
    <t>2016NE00605</t>
  </si>
  <si>
    <t xml:space="preserve">FORNECIMENTO E INSTALAÇÃO DE PERSIANAS </t>
  </si>
  <si>
    <t>2016NE00606</t>
  </si>
  <si>
    <t>MATERIAL DE MANUTENÇÃO DE PERSIANAS</t>
  </si>
  <si>
    <t>2016NE00607</t>
  </si>
  <si>
    <t xml:space="preserve"> ANGELUS LOCAÇOES LTDA  EPP</t>
  </si>
  <si>
    <t>ALUGUEL DE TABLADO</t>
  </si>
  <si>
    <t>2016NE00608</t>
  </si>
  <si>
    <t xml:space="preserve"> MERALI DE MELO CRUZ</t>
  </si>
  <si>
    <t>REFERENTE AO PAGAMENTO DE AUXÍLIO FUNERAL RELATIVO AO PROMOTOR DE JUSTIÇA APOSENTADO - DARIO ALVES DA CRUZ</t>
  </si>
  <si>
    <t>2016NE00609</t>
  </si>
  <si>
    <t>REFERENTE A  PRORROGAÇÃO DE CONVÊNIO PARA CESSÃO DE SERVIDORES MUNICIPAIS PARA ATUAREM NA PROMOTORIA DE JUSTIÇA DA COMARCA DO REFERIDO MUNICÍPIO</t>
  </si>
  <si>
    <t>2016NE00610</t>
  </si>
  <si>
    <t>REFERENTE A AQUISIÇÃO DE TONERS DE IMPRESSÃO</t>
  </si>
  <si>
    <t>2016NE00611</t>
  </si>
  <si>
    <t xml:space="preserve"> MARUMBI TECNOLOGIA LTDA</t>
  </si>
  <si>
    <t>2016NE00612</t>
  </si>
  <si>
    <t>REFERENTE AO PAGAMENTO DE MULTAS DE TRÂNSITO APLICADAS A VEÍCULOS PERTENCENTES À FROTA DO MINISTÉRIO PÚBLICO DO ESTADO DO AMAZONAS,</t>
  </si>
  <si>
    <t>2016NE00613</t>
  </si>
  <si>
    <t>2016NE00614</t>
  </si>
  <si>
    <t>2016NE00615</t>
  </si>
  <si>
    <t>2016NE00616</t>
  </si>
  <si>
    <t xml:space="preserve"> AUDIOVISUAL PRODUÇOES &amp; EVENTOS EIRELI  EPP</t>
  </si>
  <si>
    <t>Contratação de serviço de sonorização, a ser utilizado no Auditório Carlos Alberto Bandeira, nos dias 04 a 08 de
julho, na sede deste MPE/AM, utilizando Ata de Registro de Preços do Pregão Presencial
5.014/2015/CPL/MPAM/PGJ</t>
  </si>
  <si>
    <t>2016NE00617</t>
  </si>
  <si>
    <t xml:space="preserve"> PROTEMAC INDUSTRIA E COMERCIO DE BORRACHA LTDA</t>
  </si>
  <si>
    <t>REFERENTE A AQUISIÇÃO DE EQUIPAMENTOS DE PROTEÇÃO INDIVIDUAL - EPI</t>
  </si>
  <si>
    <t>2016NE00618</t>
  </si>
  <si>
    <t>2016NE00619</t>
  </si>
  <si>
    <t>8 - NÃO SE APLICA</t>
  </si>
  <si>
    <t>2016NE00620</t>
  </si>
  <si>
    <t>9 - NÃO SE APLICA</t>
  </si>
  <si>
    <t>2016NE00621</t>
  </si>
  <si>
    <t>2016NE00622</t>
  </si>
  <si>
    <t>REFERENTE À PRORROGAÇÃO DO CONTRATO ADMINISTRATIVO Nº 010/2015</t>
  </si>
  <si>
    <t>2016NE00623</t>
  </si>
  <si>
    <t>REFERENTE A CONTRATAÇÃO DE SERVIÇO DE LICENÇA DE USO DO SISTEMA</t>
  </si>
  <si>
    <t>2016NE00624</t>
  </si>
  <si>
    <t xml:space="preserve"> JUSSARA MARIA PORDEUS E SILVA</t>
  </si>
  <si>
    <t>2016NE00625</t>
  </si>
  <si>
    <t xml:space="preserve"> PEDRO BEZERRA FILHO</t>
  </si>
  <si>
    <t>2016NE00626</t>
  </si>
  <si>
    <t xml:space="preserve"> JOSE FELIPE DA CUNHA FISH</t>
  </si>
  <si>
    <t>2016NE00627</t>
  </si>
  <si>
    <t>REFERENTE A AQUISIÇÃO DE MATERIAL E ACESSÓRIOS DE REDE UTILIZANDO A ATA DE REGISTRO DE PREÇOS DO PREGÃO ELETRÔNICO Nº 4.003/2016- CPL/MP/PGJ,</t>
  </si>
  <si>
    <t>2016NE00630</t>
  </si>
  <si>
    <t>2016NE00631</t>
  </si>
  <si>
    <t>REFERENTE A SERVIÇO DE FORNECIMENTO DE ÁGUA E ESGOTO DO MÊS DE JUNHO/2016</t>
  </si>
  <si>
    <t>2016NE00633</t>
  </si>
  <si>
    <t>2016NE00634</t>
  </si>
  <si>
    <t>REFERENTE A  SUPRIMENTO DE FUNDOS - ADIANTAMENTOS</t>
  </si>
  <si>
    <t>2016NE00635</t>
  </si>
  <si>
    <t>2016NE00638</t>
  </si>
  <si>
    <t>2016NE00639</t>
  </si>
  <si>
    <t>REFERENTE AO PAGAMENTO DE
AUXÍLIO ALIMENTAÇÃO DO MÊS DE JULHO DE 2016</t>
  </si>
  <si>
    <t>2016NE00640</t>
  </si>
  <si>
    <t>REFERENTE AO PAGAMENTO DE AUXÍLIO ALIMENTAÇÃO DO MÊS DE
JUNHO DE 2016</t>
  </si>
  <si>
    <t>2016NE00641</t>
  </si>
  <si>
    <t>REFERENTE A FORNECIMENTO E INSTALAÇÃO DE PERSIANAS DESTINADAS A SALAS DO 4º ANDAR DO PRÉDIO SEDE,</t>
  </si>
  <si>
    <t>2016NE00642</t>
  </si>
  <si>
    <t>REFERENTE A FORNECIMENTO E INSTALAÇÃO DE PERSIANAS DESTINADAS AS NOVAS SALAS DA
PGJ/AM</t>
  </si>
  <si>
    <t>2016NE00643</t>
  </si>
  <si>
    <t xml:space="preserve"> F N DE ALMEIDA EPP</t>
  </si>
  <si>
    <t>REFERENTE A  AQUISIÇÃO DE MOBILIARIO.</t>
  </si>
  <si>
    <t>2016NE00644</t>
  </si>
  <si>
    <t>2016NE00645</t>
  </si>
  <si>
    <t>2016NE00646</t>
  </si>
  <si>
    <t>2016NE00647</t>
  </si>
  <si>
    <t>2016NE00648</t>
  </si>
  <si>
    <t>2016NE00649</t>
  </si>
  <si>
    <t>CONTRIBUIÇÃO PREVIDENCIÁRIA</t>
  </si>
  <si>
    <t>2016NE00665</t>
  </si>
  <si>
    <t>REFERENTE AO PAGAMENTO, POR INDENIZAÇÃO, SERVIÇO AGUA-ESGOTO</t>
  </si>
  <si>
    <t>2016NE00681</t>
  </si>
  <si>
    <t>REFERENTE AO PAGAMENTO, 
POR INDENIZAÇÃO, DE FATURA DE SERVIÇO DE ÁGUA E ESGOTO</t>
  </si>
  <si>
    <t>2016NE00682</t>
  </si>
  <si>
    <t>2016NE00684</t>
  </si>
  <si>
    <t>RELATIVO A ENCARGO PATRONAL SOBRE SERVIÇO DE PALESTRANTE SOBRE A TEMÁTICA "ESTRESSE
NO TRABALHO: REPENSANDO FAZERES"</t>
  </si>
  <si>
    <t>2016NE00685</t>
  </si>
  <si>
    <t>2016NE00686</t>
  </si>
  <si>
    <t>2016NE00687</t>
  </si>
  <si>
    <t>2016NE00688</t>
  </si>
  <si>
    <t>2016NE00689</t>
  </si>
  <si>
    <t>2016NE00690</t>
  </si>
  <si>
    <t>2016NE00691</t>
  </si>
  <si>
    <t>2016NE00692</t>
  </si>
  <si>
    <t>2016NE00693</t>
  </si>
  <si>
    <t>REFERENTE AO PAGAMENTO POR INDENIZAÇÃO DE SERVIÇO DE FORNECIMENTO DE ÁGUA.</t>
  </si>
  <si>
    <t>2016NE00694</t>
  </si>
  <si>
    <t>REFERENTE AO PAGAMENTO DA FATURA DE ÁGUA E SANEAMENTO BÁSICO.</t>
  </si>
  <si>
    <t>2016NE00695</t>
  </si>
  <si>
    <r>
      <t xml:space="preserve">REFERENTE A </t>
    </r>
    <r>
      <rPr>
        <sz val="12"/>
        <rFont val="Arial-Narrow+2"/>
        <family val="0"/>
      </rPr>
      <t>FORNECIMENTO DE ÁGUA MINERAL POTÁVEL SEM GÁS ACONDICIONADAS EM GARRAFÕES DE 20
LITROS.</t>
    </r>
  </si>
  <si>
    <t>2016NE00697</t>
  </si>
  <si>
    <r>
      <t xml:space="preserve">REFERENTE A PAGAMENTO POR </t>
    </r>
    <r>
      <rPr>
        <sz val="12"/>
        <rFont val="Arial-Narrow+2"/>
        <family val="0"/>
      </rPr>
      <t>INDENIZAÇÃO DE LIGAÇÕES DE LONGA DISTÂNCIA NACIONAL.</t>
    </r>
  </si>
  <si>
    <t>2016NE00706</t>
  </si>
  <si>
    <r>
      <t xml:space="preserve">REFERENTE A CARTILHAS </t>
    </r>
    <r>
      <rPr>
        <sz val="12"/>
        <color indexed="8"/>
        <rFont val="Arial-Narrow+2"/>
        <family val="0"/>
      </rPr>
      <t>(OFFSET) COM CAPA</t>
    </r>
  </si>
  <si>
    <t>2016NE00707</t>
  </si>
  <si>
    <t xml:space="preserve"> J L CHAAR SIMAO  EIRELI</t>
  </si>
  <si>
    <r>
      <t xml:space="preserve">REFERENTE A AQUISIÇÃO DE </t>
    </r>
    <r>
      <rPr>
        <sz val="12"/>
        <color indexed="8"/>
        <rFont val="Arial-Narrow+2"/>
        <family val="0"/>
      </rPr>
      <t>WEBCAMS HD</t>
    </r>
  </si>
  <si>
    <t>2016NE00708</t>
  </si>
  <si>
    <t>REFERENTE A ALICATE E BROCA.</t>
  </si>
  <si>
    <t>2016NE00709</t>
  </si>
  <si>
    <t>REFERENTE A RACK DE PISO.</t>
  </si>
  <si>
    <t>2016NE00710</t>
  </si>
  <si>
    <t xml:space="preserve"> ORBI </t>
  </si>
  <si>
    <t>REFERENTE A INSCRIÇÃO DA SERVIDORA PATRICIA COSTA MARTINS,
CHEFE DA DIVISÃO DE RECURSOS HUMANOS DESTA PGJ/AM, NO CURSO "GESTÃO POR COMPETÊNCIA -
OS DESAFIOS DA ORGANIZAÇÃO CONTEMPORÂNEA NA GESTÃO DE PESSOAS DE FORMA
ESTRATÉGICA E INTEGRADA", A SER REALIZADO NOS DIAS 02 E 03 DE AGOSTO DE 2016, NA CIDADE DE
MANAUS-AM.</t>
  </si>
  <si>
    <t>2016NE00711</t>
  </si>
  <si>
    <t>REFERENTE A 700
CONFECÇÃO DE CARTILHAS (OFFSET) PREGÃO ELETRÔNICO Nº 4.001/2016-CPL/MP/PGJ,</t>
  </si>
  <si>
    <t>2016NE00714</t>
  </si>
  <si>
    <t>PARA ATUAR NAS
AUDIÊNCIAS PAUTADAS E NA PRÁTICA DE ATOS PROCESSUAIS E EXTRAJUDICIAIS</t>
  </si>
  <si>
    <t>2016NE00716</t>
  </si>
  <si>
    <t>REFERENTE A SERVIÇO DE FORNECIMENTO DE ÁGUA E ESGOTO DO MÊS DE JULHO/2016, NAS PROMOTORIAS DE
JUSTIÇA NOS MUNICÍPIOS</t>
  </si>
  <si>
    <t>2016NE00717</t>
  </si>
  <si>
    <t xml:space="preserve"> JOSE ALBERTO DA COSTA MACHADO</t>
  </si>
  <si>
    <t>2016NE00718</t>
  </si>
  <si>
    <t xml:space="preserve"> LAURO TAVARES DA SILVA</t>
  </si>
  <si>
    <t>2016NE00719</t>
  </si>
  <si>
    <t>2016NE00720</t>
  </si>
  <si>
    <t>2016NE00721</t>
  </si>
  <si>
    <t>2016NE00722</t>
  </si>
  <si>
    <t>RELATIVO À LIBERAÇÃO DE RECURSOS DO CONVÊNIO  003/2015/MP/PGJ/PROVITA, FIRMADO ENTRE O MPE/AM E A FUNDAÇÃO DESDOR. PAULO DOS ANJOS FEITOZA, OBJETIVANDO A OPERACIONALIZAÇÃO DO CONVÊNIO 010/2015 FIRMADO ENTRE O MPE/AM E
A SECRETARIA DE DIREITOS HUMANOS DA PRESIDÊNCIA DA REPUBLICA PARA EXECUÇÃO DO
PROGRAMA DE PROTEÇÃO À VÍTIMAS E TESTEMUNHAS AMEAÇADAS NO AMAZONAS - PROVITA/AM.</t>
  </si>
  <si>
    <t>2016NE00723</t>
  </si>
  <si>
    <t xml:space="preserve"> JOSE RICARDO SAMPAIO COUTINHO</t>
  </si>
  <si>
    <t>2016NE00724</t>
  </si>
  <si>
    <t>REFERENTE A ADITIVO AO CONTRATO ADMINISTRATIVO Nº 016/2015-MP/PGJ, QUE TEM POR OBJETO A PRESTAÇÃO DE SERVIÇOS
DE FORNECIMENTO DE ENERGIA ELÉTRICA, INCLUINDO O IMÓVEL LOCALIZADO NA RUA BELO
HORIZONTE.</t>
  </si>
  <si>
    <t>2016NE00725</t>
  </si>
  <si>
    <t>2016NE00726</t>
  </si>
  <si>
    <t xml:space="preserve"> RENILCE HELEN QUEIROZ DE SOUSA</t>
  </si>
  <si>
    <t>2016NE00727</t>
  </si>
  <si>
    <t>2016NE00728</t>
  </si>
  <si>
    <t xml:space="preserve"> PAULO STELIO SABBA GUIMARAES</t>
  </si>
  <si>
    <t>2016NE00729</t>
  </si>
  <si>
    <t>2016NE00730</t>
  </si>
  <si>
    <t>REFERENTE A PRESTAÇÃO DE SERVIÇOS DE CONECTIVIDADE PONTO A PONTO EM FIBRA ÓPTICA, ATRAVÉS DE CONEXÃO ENTRE AS PONTAS A e B, NAS UNIDADES JURISDICIONADAS DA PROCURADORIA-GERAL DE
JUSTIÇA DO INTERIOR DO ESTADO</t>
  </si>
  <si>
    <t>2016NE00731</t>
  </si>
  <si>
    <t>REFERENTE A SERVIÇO DE BUFÊ PARA ATENDER DEMANDA DO
CAOCRIMO/GAECO-AM</t>
  </si>
  <si>
    <t>2016NE00732</t>
  </si>
  <si>
    <t xml:space="preserve"> ALFREDO AFONSO RIBAMAR DE FREITAS</t>
  </si>
  <si>
    <t>2016NE00734</t>
  </si>
  <si>
    <t xml:space="preserve"> MARLINDA MARIA CUNHA DUTRA</t>
  </si>
  <si>
    <t>2016NE00735</t>
  </si>
  <si>
    <t>REFERENTE AO AUXÍLIO ALIMENTAÇÃO DO MÊS DE JULHO DE 2016</t>
  </si>
  <si>
    <t>2016NE00736</t>
  </si>
  <si>
    <t>2016NE00737</t>
  </si>
  <si>
    <t>2016NE00739</t>
  </si>
  <si>
    <t>2016NE00740</t>
  </si>
  <si>
    <t>REFERENTE A CONTRATAÇÃO DE CONCESSIONÁRIA PARA FORNECIMENTO
DE ENERGIA ELÉTRICA, BAIXA TENSÃO, PARA ATENDER ÀS DEMANDAS DAS UNIDADES
DESCENTRALIZADAS DA PGJ/AM SITUADAS NA CAPITAL E PROMOTORIAS DE JUSTIÇA DO INTERIOR DO
ESTADO DO AMAZONAS,</t>
  </si>
  <si>
    <t>2016NE00742</t>
  </si>
  <si>
    <t xml:space="preserve"> MARIA EUNICE LOPES DE LUCENA BITTENCOURT</t>
  </si>
  <si>
    <t>2016NE00743</t>
  </si>
  <si>
    <t>2016NE00744</t>
  </si>
  <si>
    <t>REFERENTE A AQUISIÇÃO DE GÊNEROS
ALIMENTÍCIOS, UTILIZANDO A ATA DE REGISTRO DE PREÇOS DO PREGÃO ELETRÔNICO Nº 4.020/2015-
CPL/MP/PGJ,</t>
  </si>
  <si>
    <t>2016NE00745</t>
  </si>
  <si>
    <t>2016NE00746</t>
  </si>
  <si>
    <t>2016NE00747</t>
  </si>
  <si>
    <t>2016NE00748</t>
  </si>
  <si>
    <t>2016NE00749</t>
  </si>
  <si>
    <t>2016NE00750</t>
  </si>
  <si>
    <t>REFERENTE A CELEBRAÇÃO DE CONVÊNIO ENTRE O MINISTÉRIO PÚBLICO 
DO ESTADO DO AMAZONAS E A PREFEITURA MUNICIPAL DE ITAMARATI/AM PARA CESSÃO DE
SERVIDOR MUNICIPAL PARA ATUAR NA PROMOTORIA DE JUSTIÇA DA COMARCA DO REFERIDO
MUNICÍPIO, PELO PERÍODO DE 12 MESES</t>
  </si>
  <si>
    <t>2016NE00751</t>
  </si>
  <si>
    <t xml:space="preserve"> ADRIANO ALECRIM MARINHO</t>
  </si>
  <si>
    <t>2016NE00752</t>
  </si>
  <si>
    <t>2016NE00753</t>
  </si>
  <si>
    <t>2016NE00754</t>
  </si>
  <si>
    <t>REFERENTE A
AQUISIÇÃO DE MATERIAIS DE EXPEDIENTE, ATRAVÉS DA ATA DE REGISTRO DE PREÇOS DO PREGÃO
ELETRÔNICO Nº 4.015/2015-CPL/MP/PGJ,</t>
  </si>
  <si>
    <t>2016NE00755</t>
  </si>
  <si>
    <t>REFERENTE A
AQUISIÇÃO DE MATERIAIS DE ACONDICIONAMENTO, ATRAVÉS DA ATA DE REGISTRO DE PREÇOS DO PREGÃO ELETRÔNICO Nº 4.015/2015-CPL/MP/PGJ,</t>
  </si>
  <si>
    <t>2016NE00756</t>
  </si>
  <si>
    <t>REFERENTE A
AQUISIÇÃO DE MATERIAIS DE PROCESSAMENTO DE DADOS, ATRAVÉS DA ATA DE REGISTRO DE PREÇOS DO PREGÃO ELETRÔNICO Nº 4.015/2015-CPL/MP/PGJ,</t>
  </si>
  <si>
    <t>2016NE00757</t>
  </si>
  <si>
    <t>2016NE00758</t>
  </si>
  <si>
    <t>2016NE00759</t>
  </si>
  <si>
    <t>2016NE00760</t>
  </si>
  <si>
    <t>2016NE00761</t>
  </si>
  <si>
    <t>REFERENTE A PAGAMENTO POR 
INDENIZAÇÃO DE LIGAÇÕES DE LONGA DISTÂNCIA NACIONAL - LDN</t>
  </si>
  <si>
    <t>2016NE00762</t>
  </si>
  <si>
    <t xml:space="preserve"> 4DEAL SOLUTIONS TECNOLOGIA EM INFORMATICA LTDA </t>
  </si>
  <si>
    <t>VALOR QUE SE EMPENHA EM FAVOR DA EMPRESA 4DEAL SOLUTIONS TECNOLOGIA EM INFORMÁTICA</t>
  </si>
  <si>
    <t>2016NE00763</t>
  </si>
  <si>
    <t xml:space="preserve"> ABRA INFORMATICA LTDA </t>
  </si>
  <si>
    <t>RENOVAÇÃO DE LICENÇA ADOBE</t>
  </si>
  <si>
    <t>2016NE00764</t>
  </si>
  <si>
    <t>2016NE00765</t>
  </si>
  <si>
    <t xml:space="preserve"> TEREZA CRISTINA COELHA DA SILVA</t>
  </si>
  <si>
    <t>2016NE00766</t>
  </si>
  <si>
    <t>2016NE00767</t>
  </si>
  <si>
    <t>2016NE00768</t>
  </si>
  <si>
    <t xml:space="preserve"> IDJ COMERCIO E SERVIÇOS DE FOTOCOPIAS LTDA  ME</t>
  </si>
  <si>
    <t>REFERENTE A CONTRATAÇÃO DE PESSOA JURÍDICA PARA PRESTAÇÃO DE SERVIÇOS
DE CONFECÇÃO E MANUTENÇÃO DE CARIMBOS, SERVIÇOS DE CHAVEIRO, INSTALAÇÃO DE MOLA
HIDRÁULICA AÉREA E/OU SUPORTE, COM FORNECIMENTO DE MATERIAIS E PEÇAS</t>
  </si>
  <si>
    <t>2016NE00769</t>
  </si>
  <si>
    <t>REFERENTE A CONTRATAÇÃO DE PESSOA JURÍDICA PARA PRESTAÇÃO DE SERVIÇOS
DE CONFECÇÃO E MANUTENÇÃO DE CARIMBOS, SERVIÇOS DE CHAVEIRO, INSTALAÇÃO DE MOLA
HIDRÁULICA AÉREA E/OU SUPORTE, COM FORNECIMENTO DE MATERIAIS E PEÇAS DE REPOSIÇÃO
PARA ATENDER ÀS NECESSIDADES DO MPAM/PGJ</t>
  </si>
  <si>
    <t>2016NE00770</t>
  </si>
  <si>
    <t>2016NE00771</t>
  </si>
  <si>
    <t>REFERENTE A AQUISIÇÃO DE MATERIAIS DE MANUTENÇÃO PREDIAL, UTILIZANDO A ATA
DE REGISTRO DE PREÇOS DO PREGÃO ELETRÔNICO Nº 4.008/2015-CPL/MP/PGJ</t>
  </si>
  <si>
    <t>2016NE00772</t>
  </si>
  <si>
    <t xml:space="preserve"> SERV &amp; MAQ COMERCIO E SERVIÇOS LTDA</t>
  </si>
  <si>
    <t>REFERENTE A AQUISIÇÃO DE EQUIPAMENTOS PARA MANUTENÇÃO PREDIAL, UTILIZANDO A ATA DE
REGISTRO DE PREÇOS DO PREGÃO ELETRÔNICO Nº 4.008/2015-CPL/MP/PGJ</t>
  </si>
  <si>
    <t>2016NE00773</t>
  </si>
  <si>
    <t>REFERENTE A AQUISIÇÃO DE MATERIAIS DE MANUTENÇÃO PREDIAL, UTILIZANDO A ATA DE REGISTRO
DE PREÇOS DO PREGÃO ELETRÔNICO Nº 4.008/2015-CPL/MP/PGJ</t>
  </si>
  <si>
    <t>2016NE00774</t>
  </si>
  <si>
    <t xml:space="preserve"> ANTONIO JOSE MANCILHA</t>
  </si>
  <si>
    <t>2016NE00775</t>
  </si>
  <si>
    <t>CONTRIBUIÇÃO PREVIDENCIÁRIA SOBRE FOLHA - INSS</t>
  </si>
  <si>
    <t>2016NE00791</t>
  </si>
  <si>
    <t xml:space="preserve"> ANDRÉ ALECRIM MARINHO</t>
  </si>
  <si>
    <t>2016NE00802</t>
  </si>
  <si>
    <t>2016NE00820</t>
  </si>
  <si>
    <t>2016NE00821</t>
  </si>
  <si>
    <t>2016NE00822</t>
  </si>
  <si>
    <t>2016NE00823</t>
  </si>
  <si>
    <t>LICENCIAMENTO ANUAL VEÍCULOS</t>
  </si>
  <si>
    <t>2016NE00824</t>
  </si>
  <si>
    <t>CONTRATAÇÃO DE SERVIÇO DE BUFÊ (COQUETEL) A SER SERVIDO DURANTE EVENTO
EM HOMENAGEM AO PROCURADOR DE JUSTIÇA APOSENTADO DR. EVANDRO PAES DE FARIAS</t>
  </si>
  <si>
    <t>2016NE00825</t>
  </si>
  <si>
    <t>RELATIVO A CONVÊNIO FIRMADO ENTRE O MPE/AM E A FUNDAÇÃO DESDOR.PAULO DOS ANJOS FEITOZA, OBJETIVANDO A OPERACIONALIZAÇÃO DO CONVÊNIO 010/2015
FIRMADO ENTRE O MPE/AM E A SECRETARIA DE DIREITOS HUMANOS DA PRESIDÊNCIA DA REPUBLICA
PARA EXECUÇÃO DO PROGRAMA DE PROTEÇÃO À VÍTIMAS E TESTEMUNHAS AMEAÇADAS NO
AMAZONAS - PROVITA/AM</t>
  </si>
  <si>
    <t>2016NE00827</t>
  </si>
  <si>
    <t>REFERENTE A PAGAMENTO POR INDENIZAÇÃO DE LIGAÇÕES DE LONGA DISTÂNCIA NACIONAL - LDN, REALIZADAS UTILIZANDO O CSP 031, NÃO COBERTAS PELO CONTRATO ADMINISTRATIVO Nº 024/2011/PGJ.</t>
  </si>
  <si>
    <t>2016NE00828</t>
  </si>
  <si>
    <t>2016NE00830</t>
  </si>
  <si>
    <t xml:space="preserve"> EDNILSON JUNIOR CESAR</t>
  </si>
  <si>
    <t>REFERENTE AO PAGAMENTO DE AUXÍLIO FUNERAL RELATIVO À SERVIDORA AGNES NASCIMENTO BARROSO CESAR.</t>
  </si>
  <si>
    <t>2016NE00832</t>
  </si>
  <si>
    <t>2016NE00833</t>
  </si>
  <si>
    <t>REFERENTE A ALUGUEL DE UMIDIFICADORES DE AR, ATRAVÉS DE ATA DE REGISTRO DE PREÇOS DO PREGÃO PRESENCIAL 5.014/2015/CPL/MPAM/PGJ.</t>
  </si>
  <si>
    <t>2016NE00834</t>
  </si>
  <si>
    <t>REFERENTE A CONTRATAÇÃO DE SERVIÇOS GRÁFICOS TENDO EM VISTA A REALIZAÇÃO DO XIV CONCURSO DE JÚRI SIMULADO.</t>
  </si>
  <si>
    <t>2016NE00835</t>
  </si>
  <si>
    <t xml:space="preserve"> EDUARDO SIQUEIRA DE MORAES </t>
  </si>
  <si>
    <t>REFERENTE A CONTRATAÇÃO DE SERVIÇOS GRÁFICOS TENDO EM VISTA A REALIZAÇÃO DO XIV
CONCURSO DO JÚRI SIMULADO.</t>
  </si>
  <si>
    <t>2016NE00836</t>
  </si>
  <si>
    <t xml:space="preserve"> FM INDUST. GRAFICA E LOCAÇÃO DE MAQUINAS E EQUIPAMENTOS LTDA</t>
  </si>
  <si>
    <t>REFERENTE A CONTRATAÇÃO DE SERVIÇOS GRÁFICOS TENDO EM VISTA A REALIZAÇÃO DO XIV CONCURSO DO JÚRI SIMULADO.</t>
  </si>
  <si>
    <t>2016NE00837</t>
  </si>
  <si>
    <t xml:space="preserve"> TALENTOS SERVIÇOS DE PRE</t>
  </si>
  <si>
    <t>REFERENTE A CONTRATAÇÃO DE SERVIÇOS PARA CONFECÇÃO DE MATERIAIS PERSONALIZADOS TENDO EM VISTA A REALIZAÇÃO DO XIV CONCURSO DO JÚRI SIMULADO.</t>
  </si>
  <si>
    <t>2016NE00838</t>
  </si>
  <si>
    <t>REFERENTE A CONFECÇÃO DE TROFÉUS, TENDO EM VISTA O XIV CONCURSO DO JÚRI SIMULADO.</t>
  </si>
  <si>
    <t>2016NE00839</t>
  </si>
  <si>
    <t xml:space="preserve"> X PRESS SERVIÇOS DE COMUNICAÇÃO MULTIMIDIA LTDA </t>
  </si>
  <si>
    <t>REFERENTE A SERVIÇOS DE CONFECÇÃO DE MEDALHAS, TENDO EM VISTA A REALIZAÇÃO DO XIV CONCURSO DO JÚRI SIMULADO.</t>
  </si>
  <si>
    <t>2016NE00840</t>
  </si>
  <si>
    <t>REFERENTE A CONTRATAÇÃO DE SERVIÇOS GRÁFICOS PARA CONFECÇÃO DE CONVITES E ENVELOPES.</t>
  </si>
  <si>
    <t>2016NE00842</t>
  </si>
  <si>
    <t>REFERENTE A AQUISIÇÃO DE MATERIAL IMPRESSO, UTILIZANDO A ATA DE REGISTRO DE PREÇOS DO PREGÃO ELETRÔNICO Nº 4.002/2016-CPL/MP/PGJ.</t>
  </si>
  <si>
    <t>2016NE00843</t>
  </si>
  <si>
    <t>REFERENTE AO AUXÍLIO ALIMENTAÇÃO DO MÊS DE AGOSTO DE 2016,</t>
  </si>
  <si>
    <t>2016NE00845</t>
  </si>
  <si>
    <t>REFERENTE AO PAGAMENTO DE AUXÍLIO ALIMENTAÇÃO AO SERVIDOR CEDIDO DA PREFEITURA MUNICIPAL DE ITAMARATI, RELATIVO AO PERÍODO DE 18 A 31/08/2016.</t>
  </si>
  <si>
    <t>2016NE00846</t>
  </si>
  <si>
    <t>REFERENTE A PRORROGAÇÃO DO CONTRATO ADMINISTRATIVO Nº 020/2012, ATRAVÉS DE SEU 4º TERMO ADITIVO, VISANDO À DISPONIBILIZAÇÃO DE 01 LICENÇA DE TECNOLOGIA VPN - VIRTUAL PRIVATE NETWORK, POR UM PERÍODO DE 12 (DOZE) MESES.</t>
  </si>
  <si>
    <t>2016NE00847</t>
  </si>
  <si>
    <t>REFERENTE AO PAGAMENTO DE AUXÍLIO ALIMENTAÇÃO JUSSEFRANQUE DE SÁ ALVES, SERVIDOR CEDIDO A PROMOTORIA DE NOVA OLINDA DO NORTE/AM, NO MÊS DE SET/2016.</t>
  </si>
  <si>
    <t>2016NE00848</t>
  </si>
  <si>
    <t>REFERENTE AO PAGAMENTO DE AUXÍLIO ALIMENTAÇÃO DO MÊS DE SETEMBRO DE 2016.</t>
  </si>
  <si>
    <t>2016NE00849</t>
  </si>
  <si>
    <t>2016NE00850</t>
  </si>
  <si>
    <t>2016NE00851</t>
  </si>
  <si>
    <t xml:space="preserve"> CLEY BARBOSA MARTINS</t>
  </si>
  <si>
    <t>2016NE00852</t>
  </si>
  <si>
    <t>2016NE00853</t>
  </si>
  <si>
    <t xml:space="preserve"> AFRANIO CORREA LIMA JUNIOR</t>
  </si>
  <si>
    <t>2016NE00854</t>
  </si>
  <si>
    <t xml:space="preserve"> MARLON ANDRE MENDES BERNARDO</t>
  </si>
  <si>
    <t>2016NE00855</t>
  </si>
  <si>
    <t>REFERENTE AO AUXÍLIO ALIMENTAÇÃO PARA SERVIDORES CEDIDOS À PROMOTORIA DE ITACOATIARA, RELATIVO AO MÊS DE AGOSTO/2016.</t>
  </si>
  <si>
    <t>2016NE00856</t>
  </si>
  <si>
    <t>REFERENTE A CELEBRAÇÃO DE CONVÊNIO ENTRE O MINISTÉRIO PÚBLICO DO ESTADO DO AMAZONAS E A PREFEITURA DE BERURI/AM, PARA CESSÃO DE SERVIDOR MUNICIPAL,
PARA ATUAR NA PROMOTORIA DE JUSTIÇA DA COMARCA DO REFERIDO MUNICÍPIO, PELO PERÍODO DE 12 MESES.</t>
  </si>
  <si>
    <t>2016NE00857</t>
  </si>
  <si>
    <t xml:space="preserve"> ALVARO GRANJA PEREIRA DE SOUZA</t>
  </si>
  <si>
    <t>2016NE00858</t>
  </si>
  <si>
    <t>2016NE00859</t>
  </si>
  <si>
    <t xml:space="preserve"> JORGE ALBERTO GOMES DAMASCENO</t>
  </si>
  <si>
    <t>2016NE00860</t>
  </si>
  <si>
    <t>2016NE00861</t>
  </si>
  <si>
    <t>2016NE00862</t>
  </si>
  <si>
    <t>2016NE00863</t>
  </si>
  <si>
    <t>2016NE00864</t>
  </si>
  <si>
    <t>FOLHA DE PAGAMENTO</t>
  </si>
  <si>
    <t>2016NE00896</t>
  </si>
  <si>
    <t>2016NE00897</t>
  </si>
  <si>
    <t>2016NE00898</t>
  </si>
  <si>
    <t>2016NE00907</t>
  </si>
  <si>
    <t>2016NE00908</t>
  </si>
  <si>
    <t>2016NE00911</t>
  </si>
  <si>
    <t>2016NE00912</t>
  </si>
  <si>
    <t xml:space="preserve"> EVANDRO DA SILVA ISOLINO</t>
  </si>
  <si>
    <t>2016NE00913</t>
  </si>
  <si>
    <t>2016NE00914</t>
  </si>
  <si>
    <t xml:space="preserve"> FRANCISCO DAS CHAGAS SANTIAGO</t>
  </si>
  <si>
    <t>2016NE00915</t>
  </si>
  <si>
    <t>2016NE00916</t>
  </si>
  <si>
    <t>REFERENTE AO PAGAMENTO DE VERBAS INDENIZATÓRIAS DE AGNES NASCIMENTO BARROSO CÉSAR, SERVIDORA FALECIDA EM 29.08.2016.</t>
  </si>
  <si>
    <t>2016NE00917</t>
  </si>
  <si>
    <t xml:space="preserve"> CHRISTIANNE CORREA BENTO DA SILVA</t>
  </si>
  <si>
    <t>2016NE00918</t>
  </si>
  <si>
    <t>2016NE00919</t>
  </si>
  <si>
    <t>2016NE00920</t>
  </si>
  <si>
    <t>2016NE00921</t>
  </si>
  <si>
    <t>2016NE00922</t>
  </si>
  <si>
    <t>2016NE00923</t>
  </si>
  <si>
    <t>2016NE00924</t>
  </si>
  <si>
    <t>2016NE00925</t>
  </si>
  <si>
    <t xml:space="preserve"> FRANCISCO LAZARO DE MORAES CAMPOS</t>
  </si>
  <si>
    <t>2016NE00926</t>
  </si>
  <si>
    <t>2016NE00927</t>
  </si>
  <si>
    <t>2016NE00928</t>
  </si>
  <si>
    <t xml:space="preserve"> NELSON LOBO DE ALMEIDA</t>
  </si>
  <si>
    <t>2016NE00929</t>
  </si>
  <si>
    <t xml:space="preserve"> EMERSON DE SOUZA PAIMA</t>
  </si>
  <si>
    <t>2016NE00930</t>
  </si>
  <si>
    <t xml:space="preserve"> KLEBSON BRAGADO SANTIAGO</t>
  </si>
  <si>
    <t>2016NE00931</t>
  </si>
  <si>
    <t>2016NE00932</t>
  </si>
  <si>
    <t>2016NE00933</t>
  </si>
  <si>
    <t>2016NE00934</t>
  </si>
  <si>
    <t>2016NE00935</t>
  </si>
  <si>
    <t xml:space="preserve"> MARCOS ANTONIO FERREIRA DA SILVA</t>
  </si>
  <si>
    <t>2016NE00937</t>
  </si>
  <si>
    <t>2016NE00939</t>
  </si>
  <si>
    <t xml:space="preserve"> LAIS REJANE DE CARVALHO FREITAS</t>
  </si>
  <si>
    <t>2016NE00940</t>
  </si>
  <si>
    <t xml:space="preserve"> JOSE ALBERTO DE OLIVEIRA NETO</t>
  </si>
  <si>
    <t>2016NE00941</t>
  </si>
  <si>
    <t xml:space="preserve"> KELLVIN DO NASCIMENTO SOBRINHO</t>
  </si>
  <si>
    <t>2016NE00942</t>
  </si>
  <si>
    <t>REFERENTE AO REAJUSTE DO VALOR DO ALUGUEL DO IMÓVEL SITUADO À AV. ANDRÉ ARAÚJO, Nº 129, ADRIANÓPOLIS</t>
  </si>
  <si>
    <t>2016NE00943</t>
  </si>
  <si>
    <t xml:space="preserve"> JOSE MARCELO DE SOUZA TEIXEIRA</t>
  </si>
  <si>
    <t>2016NE00944</t>
  </si>
  <si>
    <t>2016NE00945</t>
  </si>
  <si>
    <t xml:space="preserve"> NP CAPACITACAO E SOLUCOES TECNOLOGICAS LTDA</t>
  </si>
  <si>
    <t>REFERENTE A ASSINATURA DE ACESSO AO SISTEMA BANCO DE PREÇOS.</t>
  </si>
  <si>
    <t>2016NE00946</t>
  </si>
  <si>
    <t>REFERENTE A AQUISIÇÃO E INSTALAÇÃO DE APARELHOS DE AR CONDICIONADO, ATA DE REGISTRO n° 4.011/2016-CPL/MP/PGJ</t>
  </si>
  <si>
    <t>2016NE00947</t>
  </si>
  <si>
    <t>REFERENTE A SERVIÇO DE FORNECIMENTO DE ÁGUA E ESGOTO.</t>
  </si>
  <si>
    <t>2016NE00948</t>
  </si>
  <si>
    <t>2016NE00949</t>
  </si>
  <si>
    <t>2016NE00950</t>
  </si>
  <si>
    <t>2016NE00951</t>
  </si>
  <si>
    <t xml:space="preserve"> PREFEITURA MUNICIPAL DE SAO GABRIEL DA CACHOEIRA</t>
  </si>
  <si>
    <t>REFERENTE A CELEBRAÇÃO DE CONVÊNIO ENTRE O MPAM E A PREFEITURA DE SÃO GABRIEL DA CACHOEIRA/AM PARA CESSÃO DE SERVIDOR MUNICIPAL.</t>
  </si>
  <si>
    <t>2016NE00952</t>
  </si>
  <si>
    <t>REFERENTE A CELEBRAÇÃO DE CONVÊNIO ENTRE O MPAM E A PREFEITURA DE BORBA/AM PARA CESSÃO DE SERVIDOR MUNICIPAL</t>
  </si>
  <si>
    <t>2016NE00953</t>
  </si>
  <si>
    <t>REFERENTE AO AUXÍLIO ALIMENTAÇÃO</t>
  </si>
  <si>
    <t>2016NE00954</t>
  </si>
  <si>
    <t>2016NE00955</t>
  </si>
  <si>
    <t>2016NE00956</t>
  </si>
  <si>
    <t xml:space="preserve"> SARAH PIRANGY DE SOUZA</t>
  </si>
  <si>
    <t>2016NE00957</t>
  </si>
  <si>
    <t>REFERENTE A CONCESSÃO DE SUPRIMENTO DE FUNDOS.</t>
  </si>
  <si>
    <t>2016NE00959</t>
  </si>
  <si>
    <t xml:space="preserve"> LA BELLA INFORMATICA E TECNOLOGIA LTDA ME</t>
  </si>
  <si>
    <t>REFERENTE A AQUISIÇÃO DE MICROCOMPUTADORES.</t>
  </si>
  <si>
    <t>2016NE00960</t>
  </si>
  <si>
    <t>2016NE00961</t>
  </si>
  <si>
    <t xml:space="preserve"> CARLOS ALEXANDRE DOS SANTOS NOGUEIRA</t>
  </si>
  <si>
    <t>2016NE00963</t>
  </si>
  <si>
    <t xml:space="preserve"> ROMMEL ROOSEVELT DE LIMA SOUSA</t>
  </si>
  <si>
    <t>2016NE00964</t>
  </si>
  <si>
    <t>2016NE00965</t>
  </si>
  <si>
    <t>2016NE00966</t>
  </si>
  <si>
    <t>2016NE00967</t>
  </si>
  <si>
    <t>2016NE00970</t>
  </si>
  <si>
    <t>REFERENTE A RECOLHIMENTO DE GUIA DA PREVIDÊNCIA SOCIAL - ENCARGOS: EMPRESA SIMONE FERREIRA MAGALHÃES-ME.</t>
  </si>
  <si>
    <t>2016NE00972</t>
  </si>
  <si>
    <t>REFERENTE A COMPLEMENTAÇÃO DA CONTRIBUIÇÃO PREVIDENCIÁRIA PATRONAL</t>
  </si>
  <si>
    <t>2016NE00973</t>
  </si>
  <si>
    <t>VALOR QUE SE EMPENHA EM FAVOR DO INSS
RELATIVO A ENCARGO PATRONAL</t>
  </si>
  <si>
    <t>2016NE00974</t>
  </si>
  <si>
    <t>REFERENTE A AQUISIÇÃO DE TONERS DE IMPRESSÃO.</t>
  </si>
  <si>
    <t>2016NE00975</t>
  </si>
  <si>
    <t>2016NE00976</t>
  </si>
  <si>
    <t xml:space="preserve"> DADAMI COM DE EQUIPAMENTOS ELETRO</t>
  </si>
  <si>
    <t>REFERENTE A AQUISIÇÃO DE CONDICIONADORES DE AR</t>
  </si>
  <si>
    <t>2016NE00980</t>
  </si>
  <si>
    <t>2016NE00981</t>
  </si>
  <si>
    <t xml:space="preserve"> ITACOL COM E SERV DE MATERIAIS DE CONST LTDA  EPP</t>
  </si>
  <si>
    <t>2016NE00982</t>
  </si>
  <si>
    <t xml:space="preserve"> NAUDIANE VOGADO LUSTOSA DE SOUSA</t>
  </si>
  <si>
    <t>2016NE00983</t>
  </si>
  <si>
    <t>REFERENTE A FOLHA DE PAGAMENTO.</t>
  </si>
  <si>
    <t>2016NE00998</t>
  </si>
  <si>
    <t>2016NE01004</t>
  </si>
  <si>
    <t xml:space="preserve"> UATUMA EMPREENDIMENTOS TURISTICOS LTDA</t>
  </si>
  <si>
    <t>REFERENTE A CONTRATAÇÃO DE EMPRESA PARA PRESTAÇÃO DE SERVIÇOS ESPECIALIZADOS EM AGENCIAMENTO DE VIAGENS,</t>
  </si>
  <si>
    <t>2016NE01016</t>
  </si>
  <si>
    <t>2016NE01021</t>
  </si>
  <si>
    <t xml:space="preserve"> GEORGE PESTANA VIEIRA</t>
  </si>
  <si>
    <t>2016NE01022</t>
  </si>
  <si>
    <t>2016NE01023</t>
  </si>
  <si>
    <t>2016NE01024</t>
  </si>
  <si>
    <t>REFERENTE A CONTRATAÇÃO DE SERVIÇO DE BUFÊ.</t>
  </si>
  <si>
    <t>2016NE01026</t>
  </si>
  <si>
    <t xml:space="preserve"> ITAU UNIBANCO S/A</t>
  </si>
  <si>
    <t>REFERENTE A SERVIÇOS DE TARIFAS BANCÁRIAS.</t>
  </si>
  <si>
    <t>2016NE01027</t>
  </si>
  <si>
    <t>REFERENTE A MICROCOMPUTADOR DESKTOP.</t>
  </si>
  <si>
    <t>2016NE01028</t>
  </si>
  <si>
    <t xml:space="preserve"> ARMANDO MONTEIRO MAIA FILHO</t>
  </si>
  <si>
    <t>REFERENTE A CONTRATAÇÃO DE SERVIÇOS DE SONORIZAÇÃO.</t>
  </si>
  <si>
    <t>2016NE01029</t>
  </si>
  <si>
    <t xml:space="preserve"> EVERTON MACEDO E SILVA OLD PRESS PRODUÇAO E COMUNICAÇAO</t>
  </si>
  <si>
    <t>REFERENTE A CONTRATAÇÃO DE EMPRESA ESPECIALIZADA PARA PRESTAÇÃO DE
SERVIÇOS DE PRODUÇÃO DE VÍDEO.</t>
  </si>
  <si>
    <t>2016NE01030</t>
  </si>
  <si>
    <t>2016NE01031</t>
  </si>
  <si>
    <t>2016NE01032</t>
  </si>
  <si>
    <t>REFERENTE AO PAGAMENTO DE DIÁRIAS</t>
  </si>
  <si>
    <t>2016NE01033</t>
  </si>
  <si>
    <t>2016NE01034</t>
  </si>
  <si>
    <t xml:space="preserve"> CELIA SANDRA CARVALHO DE ALBUQURQUE BEZERRA</t>
  </si>
  <si>
    <t>REFERENTE A LOCAÇÃO DE 10 BECAS PARA O JÚRI SIMULADO.</t>
  </si>
  <si>
    <t>2016NE01037</t>
  </si>
  <si>
    <t>REFERENTE A PRORROGAÇÃO DE CONVÊNIO PARA CESSÃO DE SERVIDORES MUNICIPAIS.</t>
  </si>
  <si>
    <t>2016NE01040</t>
  </si>
  <si>
    <t xml:space="preserve"> MARCOS ANDRE ABENSUR</t>
  </si>
  <si>
    <t>2016NE01041</t>
  </si>
  <si>
    <t>REFERENTE A AQUISIÇÃO DE MATERIAIS DE EXPEDIENTE.</t>
  </si>
  <si>
    <t>2016NE01042</t>
  </si>
  <si>
    <t>REFERENTE A AQUISIÇÃO DE MATERIAL DE ACONDICIONAMENTO E EMBALAGEM</t>
  </si>
  <si>
    <t>2016NE01043</t>
  </si>
  <si>
    <t>REFERENTE A AQUISIÇÃO DE MATERIAL PARA GRAVAÇÃO (MÍDIA)</t>
  </si>
  <si>
    <t>2016NE01044</t>
  </si>
  <si>
    <t>REFERENTE A AQUISIÇÃO DE PAPEL A4</t>
  </si>
  <si>
    <t>2016NE01045</t>
  </si>
  <si>
    <t>REFERENTE A AQUISIÇÃO DE MATERIAL DE EXPEDIENTE</t>
  </si>
  <si>
    <t>2016NE01046</t>
  </si>
  <si>
    <t>REFERENTE A PRORROGAÇÃO DO CONTRATO ADMINISTRATIVO 024/2015-MP/PGJ,</t>
  </si>
  <si>
    <t>2016NE01047</t>
  </si>
  <si>
    <t>REFERENTE AO PAGAMENTO DE AUXÍLIO ALIMENTAÇÃO</t>
  </si>
  <si>
    <t>2016NE01048</t>
  </si>
  <si>
    <t>2016NE01049</t>
  </si>
  <si>
    <t>2016NE01050</t>
  </si>
  <si>
    <t>REFERENTE A AQUISIÇÃO DE SUPRIMENTOS DE IMPRESSÃO</t>
  </si>
  <si>
    <t>2016NE01051</t>
  </si>
  <si>
    <t xml:space="preserve"> GRAFICA E EDITORA RAPHAELA LTDA </t>
  </si>
  <si>
    <t>2016NE01052</t>
  </si>
  <si>
    <t>2016NE01053</t>
  </si>
  <si>
    <t>2016NE01054</t>
  </si>
  <si>
    <t xml:space="preserve"> LATINA COMERCIO 7 SERVICOS EIRELI</t>
  </si>
  <si>
    <t>2016NE01055</t>
  </si>
  <si>
    <t>REFERENTE A AQUISIÇÃO DE GÊNEROS
ALIMENTÍCIOS</t>
  </si>
  <si>
    <t>2016NE01056</t>
  </si>
  <si>
    <t>REFERENTE A SERVIÇOS GRÁFICOS</t>
  </si>
  <si>
    <t>2016NE01057</t>
  </si>
  <si>
    <t xml:space="preserve"> O P C DISTRIBUIDORA LTDA EPP</t>
  </si>
  <si>
    <t>REFERENTE A AQUISIÇÃO DE MATERIAL DE HIGIENE E LIMPEZA</t>
  </si>
  <si>
    <t>2016NE01058</t>
  </si>
  <si>
    <t>2016NE01059</t>
  </si>
  <si>
    <t>2016NE01060</t>
  </si>
  <si>
    <t>2016NE01061</t>
  </si>
  <si>
    <t>2016NE01062</t>
  </si>
  <si>
    <t>2016NE01063</t>
  </si>
  <si>
    <t>2016NE01064</t>
  </si>
  <si>
    <t>2016NE01065</t>
  </si>
  <si>
    <t>2016NE01066</t>
  </si>
  <si>
    <t>2016NE01067</t>
  </si>
  <si>
    <t>2016NE01068</t>
  </si>
  <si>
    <t>REFERENTE A CONTRATAÇÃO DE SERVIÇO DE SONORIZAÇÃO</t>
  </si>
  <si>
    <t>2016NE01069</t>
  </si>
  <si>
    <t>REFERENTE A CONTRATAÇÃO DE SERVIÇOS GRÁFICOS</t>
  </si>
  <si>
    <t>2016NE01070</t>
  </si>
  <si>
    <t>2016NE01071</t>
  </si>
  <si>
    <t xml:space="preserve"> HUGHES TELECOMUNICAÇÕES DO BRASIL LTDA</t>
  </si>
  <si>
    <t>REFERENTE A CONTRATAÇÃO DE SERVIÇOS DE
TELECOMUNICAÇÕES</t>
  </si>
  <si>
    <t>2016NE01072</t>
  </si>
  <si>
    <t>2016NE01073</t>
  </si>
  <si>
    <t xml:space="preserve"> JOSE AUGUSTO PALHETA TAVEIRA JUNIOR</t>
  </si>
  <si>
    <t>2016NE01074</t>
  </si>
  <si>
    <t>2016NE01075</t>
  </si>
  <si>
    <t>2016NE01076</t>
  </si>
  <si>
    <t xml:space="preserve"> ANDRE GERALDO VIEIRA</t>
  </si>
  <si>
    <t>2016NE01077</t>
  </si>
  <si>
    <t xml:space="preserve"> RODRIGO DE SA CARVALHO</t>
  </si>
  <si>
    <t>2016NE01078</t>
  </si>
  <si>
    <t>REFERENTE TARIFAS DE SERVIÇOS BANCÁRIOS</t>
  </si>
  <si>
    <t>2016NE01079</t>
  </si>
  <si>
    <t>2016NE01080</t>
  </si>
  <si>
    <t>2016NE01081</t>
  </si>
  <si>
    <t>2016NE01082</t>
  </si>
  <si>
    <t xml:space="preserve"> SUNTECH S.A.</t>
  </si>
  <si>
    <t>REFERENTE A CONTRATAÇÃO DE SERVIÇOS DE TELEFONIA.</t>
  </si>
  <si>
    <t>2016NE01083</t>
  </si>
  <si>
    <t>2016NE01084</t>
  </si>
  <si>
    <t>REFERENTE A SERVIÇO DE FORNECIMENTO DE ÁGUA E ESGOTO</t>
  </si>
  <si>
    <t>2016NE01085</t>
  </si>
  <si>
    <t>2016NE01086</t>
  </si>
  <si>
    <t>2016NE01087</t>
  </si>
  <si>
    <t>2016NE01088</t>
  </si>
  <si>
    <t>2016NE01089</t>
  </si>
  <si>
    <t>2016NE01090</t>
  </si>
  <si>
    <t>2016NE01091</t>
  </si>
  <si>
    <t>REFERENTE INSS FOLHA DE PAGAMENTO.</t>
  </si>
  <si>
    <t>2016NE01106</t>
  </si>
  <si>
    <t>REFERENTE AO PAGAMENTO POR INDENIZAÇÃO</t>
  </si>
  <si>
    <t>2016NE01118</t>
  </si>
  <si>
    <t>2016NE01119</t>
  </si>
  <si>
    <t>2016NE01120</t>
  </si>
  <si>
    <t>2016NE01121</t>
  </si>
  <si>
    <t>REFERENTE A PRESTAÇÃO DE SERVIÇOS DE TELEFONIA MÓVEL PESSOAL (SMP)</t>
  </si>
  <si>
    <t>2016NE01146</t>
  </si>
  <si>
    <t>2016NE01148</t>
  </si>
  <si>
    <t>2016NE01149</t>
  </si>
  <si>
    <t xml:space="preserve"> HENRIQUE DOS SANTOS RAMOS</t>
  </si>
  <si>
    <t>2016NE01150</t>
  </si>
  <si>
    <t xml:space="preserve"> ANDRE LUIZ ROCHA PINHEIRO</t>
  </si>
  <si>
    <t>2016NE01151</t>
  </si>
  <si>
    <t>REFERENTE A PRESTAÇÃO DE SERVIÇOS POSTAIS NACIONAIS E INTERNACIONAIS</t>
  </si>
  <si>
    <t>2016NE01152</t>
  </si>
  <si>
    <r>
      <t xml:space="preserve">REFERENTE A </t>
    </r>
    <r>
      <rPr>
        <sz val="11"/>
        <color indexed="8"/>
        <rFont val="Arial-Narrow+2"/>
        <family val="0"/>
      </rPr>
      <t>PRESTAÇÃO DE SERVIÇOS DE CONTROLE INTEGRADO
DE PRAGAS URBANAS E VETORES</t>
    </r>
  </si>
  <si>
    <t>2016NE01153</t>
  </si>
  <si>
    <t>2016NE01154</t>
  </si>
  <si>
    <t>2016NE01155</t>
  </si>
  <si>
    <t>2016NE01156</t>
  </si>
  <si>
    <t>2016NE01157</t>
  </si>
  <si>
    <t>2016NE01158</t>
  </si>
  <si>
    <t>2016NE01159</t>
  </si>
  <si>
    <t>2016NE01160</t>
  </si>
  <si>
    <t xml:space="preserve"> CENTRAL DE EMPREENDIMENTOS LTDA  ME</t>
  </si>
  <si>
    <t>REFERENTE A PRESTAÇÃO DE SERVIÇOS DE READEQUAÇÃO DA ENTRADA DA SEDE
DA PGJ/AM.</t>
  </si>
  <si>
    <t>2016NE01162</t>
  </si>
  <si>
    <t>RELATIVO A VALOR QUE SE EMPENHA RELATIVO À LIBERAÇÃO DE RECURSOS DO CONVÊNIO 
003/2015/MP/PGJ/PROVITA.</t>
  </si>
  <si>
    <t>2016NE01164</t>
  </si>
  <si>
    <t xml:space="preserve"> BRAINSTORMING ASSESSORIA DE PLANEJAMENTO E INFORMATICA LTDA EPP</t>
  </si>
  <si>
    <t>2016NE01165</t>
  </si>
  <si>
    <t xml:space="preserve"> ARLINDO M ISHIKAWA </t>
  </si>
  <si>
    <t>REFERENTE A CONTRATAÇÃO DE EMPRESA ESPECIALIZADA PARA FORNECIMENTO E INSTALAÇÃO DE DIVISÓRIAS</t>
  </si>
  <si>
    <t>2016NE01244</t>
  </si>
  <si>
    <t xml:space="preserve"> CARLA SANTOS GUEDES GONZAGA</t>
  </si>
  <si>
    <t>2016NE01352</t>
  </si>
  <si>
    <t xml:space="preserve"> SECRETARIA DA RECEITA FEDERAL DO BRASIL</t>
  </si>
  <si>
    <t>RELATIVO A ENCARGO PATRONAL SOBRE SERVIÇO DE LOCAÇÃO DE VESTES TALARES PARA O XIV JURI
SIMULADO</t>
  </si>
  <si>
    <t>2016NE01353</t>
  </si>
  <si>
    <t>REFERENTE A CELEBRAÇÃO DE CONVÊNVIO ENTRE O MPAM E A FUNDAÇÃO AMAZÔNICA DE AMPARO A PESQUISA E DESENVOLVIMENTO
TECNOLÓGICO DESEMBARGADOR PAULO DOS ANJOS FEITOZA</t>
  </si>
  <si>
    <t>2016NE01354</t>
  </si>
  <si>
    <t>REFERENTE AO COMPLEMENTO DOS ENCARGOS SOCIAIS NO MÊS DE DEZEMBRO / 13º SALÁRIO.</t>
  </si>
  <si>
    <t>2016NE01355</t>
  </si>
  <si>
    <t>REFERENTE AO COMPLEMENTO DOS ENCARGOS SOCIAIS NO MÊS DE DEZEMBRO/2016 (PATRONAL).</t>
  </si>
  <si>
    <t>2016NE01356</t>
  </si>
  <si>
    <t xml:space="preserve"> FOLHA DE PAGAMENTO</t>
  </si>
  <si>
    <t xml:space="preserve">PF0000001 </t>
  </si>
  <si>
    <t>REFERENTE PAGAMENTO SERVIDORES  - ATIVOS</t>
  </si>
  <si>
    <t>2016NE00471</t>
  </si>
  <si>
    <t>2016NE00472</t>
  </si>
  <si>
    <t>2016NE00473</t>
  </si>
  <si>
    <t>2016NE00474</t>
  </si>
  <si>
    <t>2016NE00475</t>
  </si>
  <si>
    <t>2016NE00476</t>
  </si>
  <si>
    <t>2016NE00477</t>
  </si>
  <si>
    <t>2016NE00478</t>
  </si>
  <si>
    <t>2016NE00479</t>
  </si>
  <si>
    <t>2016NE00480</t>
  </si>
  <si>
    <t>2016NE00481</t>
  </si>
  <si>
    <t>2016NE00482</t>
  </si>
  <si>
    <t>2016NE00483</t>
  </si>
  <si>
    <t>2016NE00484</t>
  </si>
  <si>
    <t>REFERENTE PAGAMENTO SERVIDORES - PENSIONISTA</t>
  </si>
  <si>
    <t>2016NE00486</t>
  </si>
  <si>
    <t>REFERENTE PAGAMENTO SERVIDORES - INATIVO - APOSENTADOS</t>
  </si>
  <si>
    <t>2016NE00487</t>
  </si>
  <si>
    <t>2016NE00488</t>
  </si>
  <si>
    <t>2016NE00489</t>
  </si>
  <si>
    <t>REFERENTE PAGAMENTO SERVIDORES - ATIVO - G. LOCALIDADE</t>
  </si>
  <si>
    <t>2016NE00490</t>
  </si>
  <si>
    <t>REFERENTE PAGAMENTO - PAE - ATIVO</t>
  </si>
  <si>
    <t>2016NE00491</t>
  </si>
  <si>
    <t>2016NE00492</t>
  </si>
  <si>
    <t>2016NE00493</t>
  </si>
  <si>
    <t>2016NE00494</t>
  </si>
  <si>
    <t>2016NE00495</t>
  </si>
  <si>
    <t>2016NE00496</t>
  </si>
  <si>
    <t>2016NE00497</t>
  </si>
  <si>
    <t>REFERENTE PAGAMENTO - PAE - INATIVO</t>
  </si>
  <si>
    <t>2016NE00498</t>
  </si>
  <si>
    <t>REFERENTE PAGAMENTO - PAE - PENSIONISTA</t>
  </si>
  <si>
    <t>2016NE00499</t>
  </si>
  <si>
    <t>2016NE00500</t>
  </si>
  <si>
    <t>REFERENTE PAGAMENTO - PAE - INATIVO - JUROS</t>
  </si>
  <si>
    <t>2016NE00502</t>
  </si>
  <si>
    <t>2016NE00503</t>
  </si>
  <si>
    <t>2016NE00504</t>
  </si>
  <si>
    <t>REFERENTE PAGAMENTO - AUXÍLIO MORADIA</t>
  </si>
  <si>
    <t>2016NE00505</t>
  </si>
  <si>
    <t>REFERENTE PAGAMENTO - AUXÍLIO SAÚDE</t>
  </si>
  <si>
    <t>2016NE00506</t>
  </si>
  <si>
    <t>2016NE00507</t>
  </si>
  <si>
    <t>2016NE00508</t>
  </si>
  <si>
    <t>PF0000001</t>
  </si>
  <si>
    <t>2016NE00079</t>
  </si>
  <si>
    <t>2016NE00080</t>
  </si>
  <si>
    <t>2016NE00081</t>
  </si>
  <si>
    <t>2016NE00082</t>
  </si>
  <si>
    <t>2016NE00084</t>
  </si>
  <si>
    <t>2016NE00085</t>
  </si>
  <si>
    <t>2016NE00086</t>
  </si>
  <si>
    <t>2016NE00087</t>
  </si>
  <si>
    <t>2016NE00088</t>
  </si>
  <si>
    <t>2016NE00089</t>
  </si>
  <si>
    <t>2016NE00090</t>
  </si>
  <si>
    <t>2016NE00091</t>
  </si>
  <si>
    <t>2016NE00092</t>
  </si>
  <si>
    <t>2016NE00093</t>
  </si>
  <si>
    <t>2016NE00105</t>
  </si>
  <si>
    <t>2016NE00110</t>
  </si>
  <si>
    <t>2016NE00118</t>
  </si>
  <si>
    <t>2016NE00119</t>
  </si>
  <si>
    <t>2016NE00120</t>
  </si>
  <si>
    <t>2016NE00121</t>
  </si>
  <si>
    <t>2016NE00122</t>
  </si>
  <si>
    <t>2016NE00123</t>
  </si>
  <si>
    <t>2016NE00124</t>
  </si>
  <si>
    <t>2016NE00125</t>
  </si>
  <si>
    <t>2016NE00126</t>
  </si>
  <si>
    <t>2016NE00127</t>
  </si>
  <si>
    <t>2016NE00128</t>
  </si>
  <si>
    <t>2016NE00129</t>
  </si>
  <si>
    <t>2016NE00130</t>
  </si>
  <si>
    <t>2016NE00132</t>
  </si>
  <si>
    <t>2016NE00173</t>
  </si>
  <si>
    <t>2016NE00174</t>
  </si>
  <si>
    <t>2016NE00175</t>
  </si>
  <si>
    <t>REFERENTE PAGAMENTO - AUXÍLIO-SAÚDE</t>
  </si>
  <si>
    <t>2016NE00191</t>
  </si>
  <si>
    <t>REFERENTE PAGAMENTO - AUXÍLIO-MORADIA</t>
  </si>
  <si>
    <t>2016NE00192</t>
  </si>
  <si>
    <t>2016NE00193</t>
  </si>
  <si>
    <t>2016NE00194</t>
  </si>
  <si>
    <t>REFERENTE PAGAMENTO SERVIDORES - ATIVO</t>
  </si>
  <si>
    <t>2016NE00195</t>
  </si>
  <si>
    <t>2016NE00196</t>
  </si>
  <si>
    <t>2016NE00197</t>
  </si>
  <si>
    <t>2016NE00198</t>
  </si>
  <si>
    <t>2016NE00199</t>
  </si>
  <si>
    <t>2016NE00200</t>
  </si>
  <si>
    <t>2016NE00201</t>
  </si>
  <si>
    <t>2016NE00202</t>
  </si>
  <si>
    <t>2016NE00203</t>
  </si>
  <si>
    <t>2016NE00204</t>
  </si>
  <si>
    <t>2016NE00205</t>
  </si>
  <si>
    <t>2016NE00206</t>
  </si>
  <si>
    <t>2016NE00207</t>
  </si>
  <si>
    <t>2016NE00209</t>
  </si>
  <si>
    <t>2016NE00210</t>
  </si>
  <si>
    <t>2016NE00211</t>
  </si>
  <si>
    <t>2016NE00212</t>
  </si>
  <si>
    <t>2016NE00213</t>
  </si>
  <si>
    <t>2016NE00214</t>
  </si>
  <si>
    <t>2016NE00215</t>
  </si>
  <si>
    <t>2016NE00216</t>
  </si>
  <si>
    <t>2016NE00217</t>
  </si>
  <si>
    <t>2016NE00218</t>
  </si>
  <si>
    <t>2016NE00219</t>
  </si>
  <si>
    <t>REFERENTE PAGAMENTO - PAE-INATIVO</t>
  </si>
  <si>
    <t>2016NE00220</t>
  </si>
  <si>
    <t>2016NE00221</t>
  </si>
  <si>
    <t>2016NE00222</t>
  </si>
  <si>
    <t>2016NE00223</t>
  </si>
  <si>
    <t>2016NE00224</t>
  </si>
  <si>
    <t>2016NE00225</t>
  </si>
  <si>
    <t>2016NE00226</t>
  </si>
  <si>
    <t>2016NE00250</t>
  </si>
  <si>
    <t>2016NE00251</t>
  </si>
  <si>
    <t>2016NE00252</t>
  </si>
  <si>
    <t>2016NE00253</t>
  </si>
  <si>
    <t>2016NE00254</t>
  </si>
  <si>
    <t>2016NE00255</t>
  </si>
  <si>
    <t>2016NE00256</t>
  </si>
  <si>
    <t>REFERENTE PAGAMENTO SERVIDORES -  ATIVOS</t>
  </si>
  <si>
    <t>2016NE00257</t>
  </si>
  <si>
    <t>2016NE00258</t>
  </si>
  <si>
    <t>2016NE00259</t>
  </si>
  <si>
    <t>2016NE00260</t>
  </si>
  <si>
    <t>2016NE00261</t>
  </si>
  <si>
    <t>2016NE00262</t>
  </si>
  <si>
    <t>2016NE00263</t>
  </si>
  <si>
    <t>2016NE00264</t>
  </si>
  <si>
    <t>2016NE00265</t>
  </si>
  <si>
    <t>2016NE00266</t>
  </si>
  <si>
    <t>2016NE00267</t>
  </si>
  <si>
    <t>2016NE00268</t>
  </si>
  <si>
    <t>2016NE00269</t>
  </si>
  <si>
    <t>2016NE00270</t>
  </si>
  <si>
    <t>2016NE00272</t>
  </si>
  <si>
    <t>2016NE00273</t>
  </si>
  <si>
    <t>2016NE00274</t>
  </si>
  <si>
    <t>2016NE00275</t>
  </si>
  <si>
    <t>2016NE00276</t>
  </si>
  <si>
    <t>2016NE00277</t>
  </si>
  <si>
    <t>2016NE00278</t>
  </si>
  <si>
    <t>2016NE00279</t>
  </si>
  <si>
    <t>2016NE00280</t>
  </si>
  <si>
    <t>2016NE00281</t>
  </si>
  <si>
    <t>2016NE00282</t>
  </si>
  <si>
    <t>2016NE00312</t>
  </si>
  <si>
    <t>2016NE00313</t>
  </si>
  <si>
    <t>2016NE00314</t>
  </si>
  <si>
    <t>2016NE00315</t>
  </si>
  <si>
    <t>2016NE00316</t>
  </si>
  <si>
    <t>2016NE00317</t>
  </si>
  <si>
    <t>2016NE00318</t>
  </si>
  <si>
    <t>2016NE00319</t>
  </si>
  <si>
    <t>2016NE00320</t>
  </si>
  <si>
    <t>2016NE00321</t>
  </si>
  <si>
    <t>2016NE00322</t>
  </si>
  <si>
    <t>2016NE00323</t>
  </si>
  <si>
    <t>2016NE00324</t>
  </si>
  <si>
    <t>2016NE00326</t>
  </si>
  <si>
    <t>2016NE00328</t>
  </si>
  <si>
    <t>2016NE00329</t>
  </si>
  <si>
    <t>2016NE00330</t>
  </si>
  <si>
    <t>REFERENTE PAGAMENTO SERVIDORES -  ATIVOS - AJUDA CUSTO</t>
  </si>
  <si>
    <t>2016NE00332</t>
  </si>
  <si>
    <t>2016NE00333</t>
  </si>
  <si>
    <t>2016NE00334</t>
  </si>
  <si>
    <t>2016NE00335</t>
  </si>
  <si>
    <t>2016NE00336</t>
  </si>
  <si>
    <t>2016NE00337</t>
  </si>
  <si>
    <t>2016NE00338</t>
  </si>
  <si>
    <t>2016NE00339</t>
  </si>
  <si>
    <t>2016NE00340</t>
  </si>
  <si>
    <t>2016NE00341</t>
  </si>
  <si>
    <t>2016NE00342</t>
  </si>
  <si>
    <t>2016NE00343</t>
  </si>
  <si>
    <t>2016NE00355</t>
  </si>
  <si>
    <t>2016NE00356</t>
  </si>
  <si>
    <t>2016NE00357</t>
  </si>
  <si>
    <t>2016NE00358</t>
  </si>
  <si>
    <t>2016NE00359</t>
  </si>
  <si>
    <t>2016NE00360</t>
  </si>
  <si>
    <t>2016NE00361</t>
  </si>
  <si>
    <t>2016NE00362</t>
  </si>
  <si>
    <t>2016NE00363</t>
  </si>
  <si>
    <t>2016NE00548</t>
  </si>
  <si>
    <t>2016NE00549</t>
  </si>
  <si>
    <t>2016NE00550</t>
  </si>
  <si>
    <t>2016NE00551</t>
  </si>
  <si>
    <t>2016NE00552</t>
  </si>
  <si>
    <t>2016NE00553</t>
  </si>
  <si>
    <t>2016NE00554</t>
  </si>
  <si>
    <t>2016NE00555</t>
  </si>
  <si>
    <t>2016NE00556</t>
  </si>
  <si>
    <t>2016NE00557</t>
  </si>
  <si>
    <t>2016NE00558</t>
  </si>
  <si>
    <t>2016NE00559</t>
  </si>
  <si>
    <t>2016NE00560</t>
  </si>
  <si>
    <t>2016NE00561</t>
  </si>
  <si>
    <t>2016NE00562</t>
  </si>
  <si>
    <t>2016NE00564</t>
  </si>
  <si>
    <t>2016NE00565</t>
  </si>
  <si>
    <t>2016NE00566</t>
  </si>
  <si>
    <t>2016NE00567</t>
  </si>
  <si>
    <t>2016NE00568</t>
  </si>
  <si>
    <t>2016NE00569</t>
  </si>
  <si>
    <t>2016NE00570</t>
  </si>
  <si>
    <t>2016NE00571</t>
  </si>
  <si>
    <t>2016NE00572</t>
  </si>
  <si>
    <t>2016NE00573</t>
  </si>
  <si>
    <t>2016NE00574</t>
  </si>
  <si>
    <t>2016NE00575</t>
  </si>
  <si>
    <t>2016NE00576</t>
  </si>
  <si>
    <t>2016NE00577</t>
  </si>
  <si>
    <t>2016NE00578</t>
  </si>
  <si>
    <t>2016NE00584</t>
  </si>
  <si>
    <t>2016NE00585</t>
  </si>
  <si>
    <t>2016NE00586</t>
  </si>
  <si>
    <t>2016NE00587</t>
  </si>
  <si>
    <t>2016NE00588</t>
  </si>
  <si>
    <t>2016NE00589</t>
  </si>
  <si>
    <t>2016NE00590</t>
  </si>
  <si>
    <t>2016NE00591</t>
  </si>
  <si>
    <t>2016NE00592</t>
  </si>
  <si>
    <t>2016NE00599</t>
  </si>
  <si>
    <t>2016NE00650</t>
  </si>
  <si>
    <t>2016NE00651</t>
  </si>
  <si>
    <t>2016NE00652</t>
  </si>
  <si>
    <t>2016NE00653</t>
  </si>
  <si>
    <t>2016NE00654</t>
  </si>
  <si>
    <t>2016NE00655</t>
  </si>
  <si>
    <t>2016NE00656</t>
  </si>
  <si>
    <t>2016NE00657</t>
  </si>
  <si>
    <t>2016NE00658</t>
  </si>
  <si>
    <t>2016NE00659</t>
  </si>
  <si>
    <t>2016NE00660</t>
  </si>
  <si>
    <t>2016NE00661</t>
  </si>
  <si>
    <t>2016NE00662</t>
  </si>
  <si>
    <t>2016NE00663</t>
  </si>
  <si>
    <t>2016NE00664</t>
  </si>
  <si>
    <t>2016NE00666</t>
  </si>
  <si>
    <t>2016NE00667</t>
  </si>
  <si>
    <t>2016NE00668</t>
  </si>
  <si>
    <t>2016NE00669</t>
  </si>
  <si>
    <t>2016NE00670</t>
  </si>
  <si>
    <t>2016NE00671</t>
  </si>
  <si>
    <t>2016NE00672</t>
  </si>
  <si>
    <t>2016NE00673</t>
  </si>
  <si>
    <t>2016NE00674</t>
  </si>
  <si>
    <t>2016NE00675</t>
  </si>
  <si>
    <t>2016NE00676</t>
  </si>
  <si>
    <t>2016NE00677</t>
  </si>
  <si>
    <t>2016NE00678</t>
  </si>
  <si>
    <t>2016NE00679</t>
  </si>
  <si>
    <t>2016NE00680</t>
  </si>
  <si>
    <t>2016NE00699</t>
  </si>
  <si>
    <t>2016NE00700</t>
  </si>
  <si>
    <t>2016NE00701</t>
  </si>
  <si>
    <t>2016NE00702</t>
  </si>
  <si>
    <t>2016NE00703</t>
  </si>
  <si>
    <t>2016NE00704</t>
  </si>
  <si>
    <t>2016NE00705</t>
  </si>
  <si>
    <t>2016NE00776</t>
  </si>
  <si>
    <t>2016NE00777</t>
  </si>
  <si>
    <t>2016NE00778</t>
  </si>
  <si>
    <t>2016NE00779</t>
  </si>
  <si>
    <t>2016NE00780</t>
  </si>
  <si>
    <t>2016NE00781</t>
  </si>
  <si>
    <t>2016NE00782</t>
  </si>
  <si>
    <t>2016NE00783</t>
  </si>
  <si>
    <t>2016NE00784</t>
  </si>
  <si>
    <t>2016NE00785</t>
  </si>
  <si>
    <t>2016NE00786</t>
  </si>
  <si>
    <t>2016NE00787</t>
  </si>
  <si>
    <t>2016NE00788</t>
  </si>
  <si>
    <t>2016NE00789</t>
  </si>
  <si>
    <t>2016NE00790</t>
  </si>
  <si>
    <t>2016NE00792</t>
  </si>
  <si>
    <t>2016NE00793</t>
  </si>
  <si>
    <t>2016NE00794</t>
  </si>
  <si>
    <t>2016NE00795</t>
  </si>
  <si>
    <t>2016NE00796</t>
  </si>
  <si>
    <t>2016NE00797</t>
  </si>
  <si>
    <t>2016NE00798</t>
  </si>
  <si>
    <t>2016NE00799</t>
  </si>
  <si>
    <t>2016NE00800</t>
  </si>
  <si>
    <t>2016NE00801</t>
  </si>
  <si>
    <t>2016NE00809</t>
  </si>
  <si>
    <t>2016NE00810</t>
  </si>
  <si>
    <t>2016NE00811</t>
  </si>
  <si>
    <t>2016NE00812</t>
  </si>
  <si>
    <t>2016NE00813</t>
  </si>
  <si>
    <t>2016NE00814</t>
  </si>
  <si>
    <t>2016NE00815</t>
  </si>
  <si>
    <t>2016NE00816</t>
  </si>
  <si>
    <t>2016NE00817</t>
  </si>
  <si>
    <t>2016NE00818</t>
  </si>
  <si>
    <t>2016NE00819</t>
  </si>
  <si>
    <t>2016NE00841</t>
  </si>
  <si>
    <t>2016NE00844</t>
  </si>
  <si>
    <t>2016NE00865</t>
  </si>
  <si>
    <t>2016NE00866</t>
  </si>
  <si>
    <t>2016NE00867</t>
  </si>
  <si>
    <t>2016NE00868</t>
  </si>
  <si>
    <t>2016NE00869</t>
  </si>
  <si>
    <t>2016NE00870</t>
  </si>
  <si>
    <t>2016NE00871</t>
  </si>
  <si>
    <t>2016NE00872</t>
  </si>
  <si>
    <t>2016NE00873</t>
  </si>
  <si>
    <t>2016NE00874</t>
  </si>
  <si>
    <t>2016NE00875</t>
  </si>
  <si>
    <t>2016NE00876</t>
  </si>
  <si>
    <t>2016NE00877</t>
  </si>
  <si>
    <t>2016NE00878</t>
  </si>
  <si>
    <t>2016NE00879</t>
  </si>
  <si>
    <t>2016NE00880</t>
  </si>
  <si>
    <t>2016NE00881</t>
  </si>
  <si>
    <t>2016NE00882</t>
  </si>
  <si>
    <t>2016NE00883</t>
  </si>
  <si>
    <t>2016NE00884</t>
  </si>
  <si>
    <t>2016NE00885</t>
  </si>
  <si>
    <t>2016NE00886</t>
  </si>
  <si>
    <t>2016NE00887</t>
  </si>
  <si>
    <t>2016NE00888</t>
  </si>
  <si>
    <t>2016NE00889</t>
  </si>
  <si>
    <t>2016NE00890</t>
  </si>
  <si>
    <t>2016NE00891</t>
  </si>
  <si>
    <t>2016NE00892</t>
  </si>
  <si>
    <t>2016NE00893</t>
  </si>
  <si>
    <t>2016NE00894</t>
  </si>
  <si>
    <t>2016NE00895</t>
  </si>
  <si>
    <t>2016NE00899</t>
  </si>
  <si>
    <t>2016NE00900</t>
  </si>
  <si>
    <t>2016NE00901</t>
  </si>
  <si>
    <t>2016NE00902</t>
  </si>
  <si>
    <t>2016NE00903</t>
  </si>
  <si>
    <t>2016NE00904</t>
  </si>
  <si>
    <t>2016NE00905</t>
  </si>
  <si>
    <t>2016NE00906</t>
  </si>
  <si>
    <t>2016NE00984</t>
  </si>
  <si>
    <t>2016NE00985</t>
  </si>
  <si>
    <t>2016NE00986</t>
  </si>
  <si>
    <t>2016NE00987</t>
  </si>
  <si>
    <t>2016NE00988</t>
  </si>
  <si>
    <t>2016NE00989</t>
  </si>
  <si>
    <t>2016NE00990</t>
  </si>
  <si>
    <t>2016NE00991</t>
  </si>
  <si>
    <t>2016NE00992</t>
  </si>
  <si>
    <t>2016NE00993</t>
  </si>
  <si>
    <t>2016NE00994</t>
  </si>
  <si>
    <t>2016NE00995</t>
  </si>
  <si>
    <t>2016NE00996</t>
  </si>
  <si>
    <t>2016NE00997</t>
  </si>
  <si>
    <t>2016NE00999</t>
  </si>
  <si>
    <t>2016NE01000</t>
  </si>
  <si>
    <t>2016NE01001</t>
  </si>
  <si>
    <t>2016NE01002</t>
  </si>
  <si>
    <t>2016NE01003</t>
  </si>
  <si>
    <t>2016NE01005</t>
  </si>
  <si>
    <t>2016NE01006</t>
  </si>
  <si>
    <t>2016NE01007</t>
  </si>
  <si>
    <t>2016NE01008</t>
  </si>
  <si>
    <t>2016NE01009</t>
  </si>
  <si>
    <t>2016NE01010</t>
  </si>
  <si>
    <t>2016NE01011</t>
  </si>
  <si>
    <t>2016NE01012</t>
  </si>
  <si>
    <t>2016NE01013</t>
  </si>
  <si>
    <t>2016NE01014</t>
  </si>
  <si>
    <t>2016NE01015</t>
  </si>
  <si>
    <t>2016NE01017</t>
  </si>
  <si>
    <t>2016NE01018</t>
  </si>
  <si>
    <t>2016NE01019</t>
  </si>
  <si>
    <t>2016NE01020</t>
  </si>
  <si>
    <t>ATIVO</t>
  </si>
  <si>
    <t>2016NE01092</t>
  </si>
  <si>
    <t>2016NE01093</t>
  </si>
  <si>
    <t>2016NE01094</t>
  </si>
  <si>
    <t>2016NE01095</t>
  </si>
  <si>
    <t>2016NE01096</t>
  </si>
  <si>
    <t>2016NE01097</t>
  </si>
  <si>
    <t>2016NE01098</t>
  </si>
  <si>
    <t>2016NE01099</t>
  </si>
  <si>
    <t>2016NE01100</t>
  </si>
  <si>
    <t>2016NE01101</t>
  </si>
  <si>
    <t>2016NE01102</t>
  </si>
  <si>
    <t>2016NE01103</t>
  </si>
  <si>
    <t>2016NE01104</t>
  </si>
  <si>
    <t>2016NE01105</t>
  </si>
  <si>
    <t>INATIVO - APOSENTADOS</t>
  </si>
  <si>
    <t>2016NE01107</t>
  </si>
  <si>
    <t>2016NE01108</t>
  </si>
  <si>
    <t>2016NE01109</t>
  </si>
  <si>
    <t>2016NE01110</t>
  </si>
  <si>
    <t>2016NE01111</t>
  </si>
  <si>
    <t>PAE - ATIVO</t>
  </si>
  <si>
    <t>2016NE01112</t>
  </si>
  <si>
    <t>2016NE01113</t>
  </si>
  <si>
    <t>2016NE01114</t>
  </si>
  <si>
    <t>2016NE01115</t>
  </si>
  <si>
    <t>2016NE01116</t>
  </si>
  <si>
    <t>PAE-INATIVO</t>
  </si>
  <si>
    <t>2016NE01117</t>
  </si>
  <si>
    <t>PENSIONISTA</t>
  </si>
  <si>
    <t>2016NE01122</t>
  </si>
  <si>
    <t>2016NE01123</t>
  </si>
  <si>
    <t>PAE - PENSIONISTA</t>
  </si>
  <si>
    <t>2016NE01124</t>
  </si>
  <si>
    <t>2016NE01125</t>
  </si>
  <si>
    <t>2016NE01126</t>
  </si>
  <si>
    <t>PAE-INATIVO-JUROS</t>
  </si>
  <si>
    <t>2016NE01127</t>
  </si>
  <si>
    <t>2016NE01128</t>
  </si>
  <si>
    <t>AUXÍLIO-SAÚDE</t>
  </si>
  <si>
    <t>2016NE01130</t>
  </si>
  <si>
    <t>2016NE01131</t>
  </si>
  <si>
    <t>AUXÍLIO-MORADIA</t>
  </si>
  <si>
    <t>2016NE01145</t>
  </si>
  <si>
    <t>PAE-INATIVO - JUROS</t>
  </si>
  <si>
    <t>2016NE01147</t>
  </si>
  <si>
    <t>2016NE01224</t>
  </si>
  <si>
    <t>2016NE01225</t>
  </si>
  <si>
    <t>2016NE01226</t>
  </si>
  <si>
    <t>2016NE01227</t>
  </si>
  <si>
    <t>2016NE01228</t>
  </si>
  <si>
    <t>2016NE01229</t>
  </si>
  <si>
    <t>2016NE01230</t>
  </si>
  <si>
    <t>2016NE01231</t>
  </si>
  <si>
    <t>2016NE01232</t>
  </si>
  <si>
    <t>2016NE01233</t>
  </si>
  <si>
    <t>2016NE01234</t>
  </si>
  <si>
    <t>2016NE01235</t>
  </si>
  <si>
    <t>2016NE01236</t>
  </si>
  <si>
    <t>2016NE01237</t>
  </si>
  <si>
    <t>AUXILIO MORADIA</t>
  </si>
  <si>
    <t>2016NE01238</t>
  </si>
  <si>
    <t>2016NE01239</t>
  </si>
  <si>
    <t>2016NE01240</t>
  </si>
  <si>
    <t>2016NE01241</t>
  </si>
  <si>
    <t>2016NE01242</t>
  </si>
  <si>
    <t>2016NE01243</t>
  </si>
  <si>
    <t>2016NE01245</t>
  </si>
  <si>
    <t>2016NE01246</t>
  </si>
  <si>
    <t>2016NE01247</t>
  </si>
  <si>
    <t>2016NE01249</t>
  </si>
  <si>
    <t>2016NE01250</t>
  </si>
  <si>
    <t>2016NE01251</t>
  </si>
  <si>
    <t>2016NE01252</t>
  </si>
  <si>
    <t>2016NE01253</t>
  </si>
  <si>
    <t>2016NE01254</t>
  </si>
  <si>
    <t>2016NE01255</t>
  </si>
  <si>
    <t>2016NE01256</t>
  </si>
  <si>
    <t>2016NE01257</t>
  </si>
  <si>
    <t>2016NE01258</t>
  </si>
  <si>
    <t>2016NE01259</t>
  </si>
  <si>
    <t>2016NE01260</t>
  </si>
  <si>
    <t>PAE - INATIVO - JUROS</t>
  </si>
  <si>
    <t>2016NE01261</t>
  </si>
  <si>
    <t>2016NE01262</t>
  </si>
  <si>
    <t>2016NE01263</t>
  </si>
  <si>
    <t>PAE - INATIVO</t>
  </si>
  <si>
    <t>2016NE01264</t>
  </si>
  <si>
    <t>2016NE01265</t>
  </si>
  <si>
    <t>2016NE01266</t>
  </si>
  <si>
    <t>2016NE01267</t>
  </si>
  <si>
    <t>2016NE01281</t>
  </si>
  <si>
    <t>PAE - ATIVOS - JUROS</t>
  </si>
  <si>
    <t>2016NE01286</t>
  </si>
  <si>
    <t>2016NE01299</t>
  </si>
  <si>
    <t>2016NE01318</t>
  </si>
  <si>
    <t>2016NE01319</t>
  </si>
  <si>
    <t>2016NE01320</t>
  </si>
  <si>
    <t>PAE - PENSIONISTA - JUROS</t>
  </si>
  <si>
    <t>2016NE01321</t>
  </si>
  <si>
    <t>2016NE01335</t>
  </si>
  <si>
    <t>2016NE01336</t>
  </si>
  <si>
    <t>2016NE01337</t>
  </si>
  <si>
    <t>2016NE01338</t>
  </si>
  <si>
    <t>2016NE01339</t>
  </si>
  <si>
    <t>2016NE01340</t>
  </si>
  <si>
    <t>2016NE01341</t>
  </si>
  <si>
    <t>2016NE01342</t>
  </si>
  <si>
    <t>2016NE01343</t>
  </si>
  <si>
    <t>2016NE01344</t>
  </si>
  <si>
    <t>2016NE01345</t>
  </si>
  <si>
    <t>2016NE01346</t>
  </si>
  <si>
    <t>2016NE01347</t>
  </si>
  <si>
    <t>2016NE01348</t>
  </si>
  <si>
    <t>2016NE01349</t>
  </si>
  <si>
    <t>2016NE01350</t>
  </si>
  <si>
    <t>2016NE01351</t>
  </si>
  <si>
    <t>2016NE01357</t>
  </si>
  <si>
    <t>2016NE01358</t>
  </si>
  <si>
    <t>2016NE01359</t>
  </si>
  <si>
    <t>2016NE01360</t>
  </si>
  <si>
    <t>2016NE01361</t>
  </si>
  <si>
    <t>2016NE01362</t>
  </si>
  <si>
    <t>2016NE01363</t>
  </si>
  <si>
    <t>2016NE01364</t>
  </si>
  <si>
    <t>2016NE01365</t>
  </si>
  <si>
    <t>2016NE01366</t>
  </si>
  <si>
    <t>2016NE01367</t>
  </si>
  <si>
    <t>2016NE01368</t>
  </si>
  <si>
    <t>2016NE01369</t>
  </si>
  <si>
    <t>2016NE01370</t>
  </si>
  <si>
    <t>2016NE01371</t>
  </si>
  <si>
    <t>2016NE01372</t>
  </si>
  <si>
    <t>2016NE01373</t>
  </si>
  <si>
    <t>2016NE01374</t>
  </si>
  <si>
    <t xml:space="preserve"> NE 98</t>
  </si>
  <si>
    <t xml:space="preserve"> NE 46</t>
  </si>
  <si>
    <t xml:space="preserve"> NE 58</t>
  </si>
  <si>
    <t xml:space="preserve"> NE 59</t>
  </si>
  <si>
    <t xml:space="preserve"> NE 54</t>
  </si>
  <si>
    <t xml:space="preserve"> NE 53</t>
  </si>
  <si>
    <t xml:space="preserve"> NE 50</t>
  </si>
  <si>
    <t xml:space="preserve"> NE 55</t>
  </si>
  <si>
    <t xml:space="preserve"> NE 57</t>
  </si>
  <si>
    <t xml:space="preserve"> NE 48</t>
  </si>
  <si>
    <t xml:space="preserve"> NE 47</t>
  </si>
  <si>
    <t xml:space="preserve"> NE 45</t>
  </si>
  <si>
    <t xml:space="preserve"> NE 56</t>
  </si>
  <si>
    <t xml:space="preserve"> NE 51</t>
  </si>
  <si>
    <t>REFERENTE PAGAMENTO  - AUXÍLIO SAÚDE</t>
  </si>
  <si>
    <t xml:space="preserve"> NE 52</t>
  </si>
  <si>
    <t xml:space="preserve"> NE 49</t>
  </si>
  <si>
    <t xml:space="preserve"> NE 83</t>
  </si>
  <si>
    <t>NE 529</t>
  </si>
  <si>
    <t>CONTRIBUIÇÃO PREVIDENCIÁRIA MÊS  06/2016</t>
  </si>
  <si>
    <t>NE 563</t>
  </si>
  <si>
    <t>SENTER AR-CONDICIONADO LTDA -ME</t>
  </si>
  <si>
    <t>PRORROGAÇÃO DO CONTRATO 001/2015 - SERVIÇOS DE MANUTENÇÃO DE AR CONDICIONADO.</t>
  </si>
  <si>
    <t xml:space="preserve"> NE 112</t>
  </si>
  <si>
    <t>INSTITUTO NACIONAL DE SEGURIDADE SOCIAL / INSS</t>
  </si>
  <si>
    <t xml:space="preserve"> NE 60</t>
  </si>
  <si>
    <t>ITAU UNIBANCO S/A</t>
  </si>
  <si>
    <t>REFERENTE AO PAGAMENTO DE TARIFAS BANCÁRIAS ADVINDAS DA MANUTENÇÃO DA CONTA CORRENTE Nº 0001-9, AGÊNCIA 2856.</t>
  </si>
  <si>
    <t>NE 145</t>
  </si>
  <si>
    <t>REFERENTE A AUXÍLIO ALIMENTAÇÃO - SERVIDORES CEDIDOS.</t>
  </si>
  <si>
    <t>NE 156</t>
  </si>
  <si>
    <t>NE 185</t>
  </si>
  <si>
    <t>NE 186</t>
  </si>
  <si>
    <t>NE 187</t>
  </si>
  <si>
    <t>LEONARDO ABINADER NOBRE</t>
  </si>
  <si>
    <t>NE 636</t>
  </si>
  <si>
    <t>REFERENTE PAGAMENTO INATIVOS</t>
  </si>
  <si>
    <t>NE 674</t>
  </si>
  <si>
    <t>AMAZONAS DISTRIBUIDORA DE ENERGIA</t>
  </si>
  <si>
    <t>REFERENTE A CONTRATAÇÃO DE CONCESSIONÁRIA PARA FORNECIMENTO DE ENERGIA ELÉTRICA, BAIXA TENSÃO, PARA ATENDER ÀS DEMANDAS DAS UNIDADES
DESCENTRALIZADAS DA PGJ/AM SITUADAS NA CAPITAL E PROMOTORIAS DE JUSTIÇA DO INTERIOR</t>
  </si>
  <si>
    <t>NE 738</t>
  </si>
  <si>
    <t>REFERENTE AO AÚXILIO MORADIA</t>
  </si>
  <si>
    <t>NE 803</t>
  </si>
  <si>
    <t>REFERENTE AO AÚXILIO SAÚDE</t>
  </si>
  <si>
    <t>NE 804</t>
  </si>
  <si>
    <t>NE 805</t>
  </si>
  <si>
    <t>EDNILSON JUNIOR CESAR</t>
  </si>
  <si>
    <t>REFERENTE AO PAGAMENTO 
DE AUXÍLIO FUNERAL RELATIVO À SERVIDORA AGNES NASCIMENTO BARROSO CESAR</t>
  </si>
  <si>
    <t>NE 829</t>
  </si>
  <si>
    <t>ANDRÉ ALECRIM MARINHO</t>
  </si>
  <si>
    <t>NE 909</t>
  </si>
  <si>
    <t>TELEMAR NORTE LESTE S/A</t>
  </si>
  <si>
    <t>REFERENTE A PAGAMENTO POR 
INDENIZAÇÃO DE LIGAÇÕES DE LONGA DISTÂNCIA NACIONAL - LDN.</t>
  </si>
  <si>
    <t>NE 936</t>
  </si>
  <si>
    <t>REFERENTE A ENCARGOS SOBRE O RECOLHIMENTO DE GUIA DA PREVIDÊNCIA SOCIAL.</t>
  </si>
  <si>
    <t>NE 969</t>
  </si>
  <si>
    <t>SIMONE FERREIRA MAGALHAES</t>
  </si>
  <si>
    <t>NE 979</t>
  </si>
  <si>
    <t>AUDIOVISUAL PRODUÇÕES &amp; EVENTOS</t>
  </si>
  <si>
    <t>REFERENTE A CONTRATAÇÃO DE SERVIÇO DE SONORIZAÇÃO,</t>
  </si>
  <si>
    <t>NE 958</t>
  </si>
  <si>
    <t>CELIA SANDRA CARVALHO DE ALBUQUERQUE</t>
  </si>
  <si>
    <t>CONTRATAÇÃO DE SERVIÇOS DE LOCAÇÃO DE (DEZ) BECAS PARA O JÚRI SIMULADO.</t>
  </si>
  <si>
    <t>NE 1035</t>
  </si>
  <si>
    <t>REFERENTE FOLHA PAGAMENTO - EMPENHO ANULADO</t>
  </si>
  <si>
    <t>2016NE01182</t>
  </si>
  <si>
    <t>2016NE01183</t>
  </si>
  <si>
    <t>2016NE01184</t>
  </si>
  <si>
    <t>2016NE01185</t>
  </si>
  <si>
    <t>2016NE01186</t>
  </si>
  <si>
    <t>2016NE01187</t>
  </si>
  <si>
    <t>2016NE01188</t>
  </si>
  <si>
    <t>2016NE01189</t>
  </si>
  <si>
    <t>2016NE01190</t>
  </si>
  <si>
    <t>2016NE01191</t>
  </si>
  <si>
    <t>2016NE01192</t>
  </si>
  <si>
    <t>2016NE01193</t>
  </si>
  <si>
    <t>2016NE01194</t>
  </si>
  <si>
    <t>2016NE01166</t>
  </si>
  <si>
    <t>2016NE01167</t>
  </si>
  <si>
    <t>2016NE01168</t>
  </si>
  <si>
    <t>2016NE01169</t>
  </si>
  <si>
    <t>2016NE01170</t>
  </si>
  <si>
    <t>2016NE01171</t>
  </si>
  <si>
    <t>2016NE01172</t>
  </si>
  <si>
    <t>2016NE01173</t>
  </si>
  <si>
    <t>2016NE01174</t>
  </si>
  <si>
    <t>2016NE01175</t>
  </si>
  <si>
    <t>2016NE01176</t>
  </si>
  <si>
    <t>2016NE01177</t>
  </si>
  <si>
    <t>2016NE01178</t>
  </si>
  <si>
    <t>2016NE01179</t>
  </si>
  <si>
    <t>2016NE01180</t>
  </si>
  <si>
    <t>2016NE01181</t>
  </si>
  <si>
    <t xml:space="preserve">T O T A L    </t>
  </si>
  <si>
    <t>EMPENHOS E PAGAMENTOS POR FAVORECIDO EXERCICIO ANTERIOR</t>
  </si>
  <si>
    <t>A L P DA SILVA ME</t>
  </si>
  <si>
    <t>08991965000103</t>
  </si>
  <si>
    <t>REFERENTE A RENOVAÇÃO DO CONTRATO DE MANUTENÇÃO DE EQUIPAMENTOS REPROGRÁFICOS - ALP DA SILVA.</t>
  </si>
  <si>
    <t>9 – PREGÃO PRESENCIAL</t>
  </si>
  <si>
    <t>2014NE01305</t>
  </si>
  <si>
    <t>ERLI P DA SILVA</t>
  </si>
  <si>
    <t>07870937000167</t>
  </si>
  <si>
    <t>MANUTENÇÃO DE VEÍCULOS</t>
  </si>
  <si>
    <t>2015NE00037</t>
  </si>
  <si>
    <t>MATERIAL DE MANUTENÇÃO DE VEÍCULOS.</t>
  </si>
  <si>
    <t>2015NE00039</t>
  </si>
  <si>
    <t>PRODAM PROCESSAMENTO DE DADOS AMAZONAS SA</t>
  </si>
  <si>
    <t>04407920000180</t>
  </si>
  <si>
    <t>SERVIÇOS DE PROCESSAMENTO DE DADOS - FOLHA DE PAGAMENTO</t>
  </si>
  <si>
    <t>2015NE00042</t>
  </si>
  <si>
    <t>VILA DA BARRA COM E REP E SERV DE DEDETIZACAO LTDA</t>
  </si>
  <si>
    <t>00492578000102</t>
  </si>
  <si>
    <t>REFERENTE A DE SERVIÇO DE CONTROLE DE PRAGAS.</t>
  </si>
  <si>
    <t>2015NE00128</t>
  </si>
  <si>
    <t>EMPRESA JORNAL DO COMERCIO LTDA</t>
  </si>
  <si>
    <t>04561791000180</t>
  </si>
  <si>
    <t>REFERENTE A SERVIÇOS DE PUBLICAÇÃO DE ATOS OFICIAIS E NOTAS DE INTERESSE DO MP/AM.</t>
  </si>
  <si>
    <t>2015NE00357</t>
  </si>
  <si>
    <t>MARCIA DAS GRAÇAS SOARES DA SILVA  ME</t>
  </si>
  <si>
    <t>14539454000140</t>
  </si>
  <si>
    <t>2015NE00713</t>
  </si>
  <si>
    <t>JULIO CONCEIÇAO BRASIL DA SILVA</t>
  </si>
  <si>
    <t>02730669272</t>
  </si>
  <si>
    <t>CONTRATAÇÃO DE MESTRE DE CERIMÔNIA</t>
  </si>
  <si>
    <t>2015NE00820</t>
  </si>
  <si>
    <t>2015NE01046</t>
  </si>
  <si>
    <t>ALVES LIRA LTDA</t>
  </si>
  <si>
    <t>05828884000190</t>
  </si>
  <si>
    <t>2015NE01063</t>
  </si>
  <si>
    <t>FRANCISCO W A JUNIOR ENGENHARIA AMBIENTAL</t>
  </si>
  <si>
    <t>12450296000121</t>
  </si>
  <si>
    <t>2015NE01095</t>
  </si>
  <si>
    <t>MARCA BRASIL COMERCIO E SERVICOS GRAFICOS LTDA EPP</t>
  </si>
  <si>
    <t>06889405000109</t>
  </si>
  <si>
    <t>FORNECIMENTO DE PLACAS, MEDALHAS E TROFÉUS.</t>
  </si>
  <si>
    <t>2015NE01142</t>
  </si>
  <si>
    <t>PROPAG TURISMO LTDA -EPP</t>
  </si>
  <si>
    <t>13353495000184</t>
  </si>
  <si>
    <t>2015NE01317</t>
  </si>
  <si>
    <t>2015NE01318</t>
  </si>
  <si>
    <t>J.B.V. SERVICOS DE BUFE LTDA- EPP</t>
  </si>
  <si>
    <t>08390065000100</t>
  </si>
  <si>
    <t>REFERENTE A CONTRATAÇÃO DE BUFÊ. CAOCRIMO/GAECO-AM</t>
  </si>
  <si>
    <t>2015NE01356</t>
  </si>
  <si>
    <t>COPY SUPPLY COMERCIAL EIRELI</t>
  </si>
  <si>
    <t>57952277000131</t>
  </si>
  <si>
    <t>REFERENTE A AQUISIÇÃO DE TONERS. UTILIZANDO A ATA DE REGISTRO DE PREÇOS DO PREGÃO ELETRÔNICO Nº 4.005/2014-CPL/MP/PGJ</t>
  </si>
  <si>
    <t>2015NE01370</t>
  </si>
  <si>
    <t>ESAFI ESCOLA DE ADMINISTRACAO E TREINAMENTO SC LTD</t>
  </si>
  <si>
    <t>35963479000146</t>
  </si>
  <si>
    <t>REFERENTE A INSCRIÇÃO DE SERVIDOR NO CURSO E-SOCIAL.</t>
  </si>
  <si>
    <t>2015NE01389</t>
  </si>
  <si>
    <t>ELANE BALBINA MORAES MAXIMO - ME</t>
  </si>
  <si>
    <t>01465093000192</t>
  </si>
  <si>
    <t>AQUISIÇÃO DE APARELHOS DE AR CONDICIONADO A SEREM INSTALADOS NAS PROCURADORIAS DE JUSTIÇA, NO EDIFÍCIO-SEDE DA PGJ/MPAM, UTILIZANDO ATA DE REGISTRO DE PREÇOS DO PREGÃO ELETRÔNICO Nº 4.007/2015-CPL/MP/PGJ</t>
  </si>
  <si>
    <t>2015NE01492</t>
  </si>
  <si>
    <t>10195172000111</t>
  </si>
  <si>
    <t>2015NE00050</t>
  </si>
  <si>
    <t>SERV FEDERAL DE PROCESSAMENTO DA DADOS SERPRO</t>
  </si>
  <si>
    <t>33683111000107</t>
  </si>
  <si>
    <t>REFERENTE A PRORROGAÇÃO CONTRATO SERPRO.</t>
  </si>
  <si>
    <t>2015NE00139</t>
  </si>
  <si>
    <t>MANAUS AMBIENTAL S.A</t>
  </si>
  <si>
    <t>03264927000127</t>
  </si>
  <si>
    <t>REFERENTE A CONTRATO DE ÁGUA E ESGOTO.</t>
  </si>
  <si>
    <t>2015NE00256</t>
  </si>
  <si>
    <t>M. DE A. MARQUES</t>
  </si>
  <si>
    <t>07884579000141</t>
  </si>
  <si>
    <t>REFERENTE A SERVIÇO DE MANUTENÇÃO DE ELEVADORES.</t>
  </si>
  <si>
    <t>2015NE00259</t>
  </si>
  <si>
    <t>D &amp; L SERVIÇOS DE APOIO ADMINISTRATIVO LTDA  EPP</t>
  </si>
  <si>
    <t>09172237000124</t>
  </si>
  <si>
    <t xml:space="preserve">REFERENTE A SERVIÇOS DE LIMPEZA E CONSERVAÇÃO </t>
  </si>
  <si>
    <t>2015NE00369</t>
  </si>
  <si>
    <t>VANIAS BATISTA MENDONÇA</t>
  </si>
  <si>
    <t>03146650215</t>
  </si>
  <si>
    <t>2015NE00397</t>
  </si>
  <si>
    <t>EYES NWHERE SISTEMAS INTELIGENTES DE IMAGEM LTDA</t>
  </si>
  <si>
    <t>07244008000223</t>
  </si>
  <si>
    <t>2015NE00520</t>
  </si>
  <si>
    <t>AKO ADMINISTRADORA DE IMOVEIS LTDA</t>
  </si>
  <si>
    <t>14402379000170</t>
  </si>
  <si>
    <t>2015NE00567</t>
  </si>
  <si>
    <t>AMAZONAS DISTRIBUIDORA DE ENERGIA S/A</t>
  </si>
  <si>
    <t>02341467000120</t>
  </si>
  <si>
    <t>2015NE00664</t>
  </si>
  <si>
    <t>EMPRESA BRASILEIRA DE CORREIOS E TELEGRAFOS EBCT</t>
  </si>
  <si>
    <t>34028316000375</t>
  </si>
  <si>
    <t>2015NE00702</t>
  </si>
  <si>
    <t>2015NE00722</t>
  </si>
  <si>
    <t>2015NE00723</t>
  </si>
  <si>
    <t>LOCAÇÃO DE ESTACIONAMENTO ALEIXO</t>
  </si>
  <si>
    <t>2015NE00793</t>
  </si>
  <si>
    <t>CONECTIVIDADE ENTRE PRÉDIO SEDE E ANEXO ALEIXO</t>
  </si>
  <si>
    <t>2015NE00812</t>
  </si>
  <si>
    <t>ARMANDO MONTEIRO MAIA FILHO</t>
  </si>
  <si>
    <t>05491663000170</t>
  </si>
  <si>
    <t>SERVIÇO DE ÁUDIO E VÍDEO</t>
  </si>
  <si>
    <t>2015NE00815</t>
  </si>
  <si>
    <t>RPJ COMERCIO E SERVICOS DA AMAZONIA LTDA</t>
  </si>
  <si>
    <t>05047556000157</t>
  </si>
  <si>
    <t>2015NE00915</t>
  </si>
  <si>
    <t>2015NE00920</t>
  </si>
  <si>
    <t>REFERENTE A CONTRATAÇÃO DE CONCESSIONÁRIA PARA FORNECIMENTO DE ENERGIA ELÉTRICA, BAIXA TENSÃO, PARA ATENDER ÀS DEMANDAS DAS UNIDADES DESCENTRALIZADAS DA PGJ/AM SITUADAS NA CAPITAL E PROMOTORIAS DE JUSTIÇA DO INTERIOR</t>
  </si>
  <si>
    <t>2015NE00940</t>
  </si>
  <si>
    <t>33000118000179</t>
  </si>
  <si>
    <t>2015NE00994</t>
  </si>
  <si>
    <t>GEAL INDUSTRIA E COMERCIO DE EMBALAGENS LTDA  EPP</t>
  </si>
  <si>
    <t>07359872000190</t>
  </si>
  <si>
    <t>REFERENTE A CONFECÇÃO DA REVISTA JURÍDICA.</t>
  </si>
  <si>
    <t>2015NE01060</t>
  </si>
  <si>
    <t>2015NE01106</t>
  </si>
  <si>
    <t>IOB INFORMAÇOES OBJETIVAS PUB JURIDICAS  LTDA</t>
  </si>
  <si>
    <t>43217850000159</t>
  </si>
  <si>
    <t>REFERENTE A ASSINATURA DA IOB.</t>
  </si>
  <si>
    <t>2015NE01249</t>
  </si>
  <si>
    <t>2015NE01320</t>
  </si>
  <si>
    <t>OI MOVEL S.A.</t>
  </si>
  <si>
    <t>05423963000111</t>
  </si>
  <si>
    <t>2015NE01355</t>
  </si>
  <si>
    <t>ITAU SEGUROS DE AUTO E RESIDENCIAS S/A</t>
  </si>
  <si>
    <t>08816067000100</t>
  </si>
  <si>
    <t>REFERENTE A CONTRATAÇÃO DE SEGURO PARA A FROTA OFICIAL DA PGJ.</t>
  </si>
  <si>
    <t>2015NE01376</t>
  </si>
  <si>
    <t>RONALDO DE SOUZA BONTA ME - ME</t>
  </si>
  <si>
    <t>18319091000198</t>
  </si>
  <si>
    <t>REFERENTE A SERVIÇOS DE READEQUAÇÃO PRÉDIO RUA BELO HORIZONTE.</t>
  </si>
  <si>
    <t>2015NE01380</t>
  </si>
  <si>
    <t>J L CHAAR SIMAO  EIRELI</t>
  </si>
  <si>
    <t>10183465000340</t>
  </si>
  <si>
    <t>REFERENTE A AQUISIÇÃO DE HD EXTERNO.</t>
  </si>
  <si>
    <t>2015NE01466</t>
  </si>
  <si>
    <t>CONFECCOES DEMASI LTDA</t>
  </si>
  <si>
    <t>04646337000121</t>
  </si>
  <si>
    <t>REFERENTE A AQUISIÇÃO DE TRAJE DE GALA.</t>
  </si>
  <si>
    <t>2015NE01505</t>
  </si>
  <si>
    <t>REFERENTE A PRORROGAÇÃO DE CONTRATO DOS CORREIOS.</t>
  </si>
  <si>
    <t>2015NE01510</t>
  </si>
  <si>
    <t>REFERENTE A DEVOLUÇÃO JUDICIAL. - ATIVO</t>
  </si>
  <si>
    <t>2015NE01613</t>
  </si>
  <si>
    <t>SERGIO LUIZ DA ROCHA FERREIRA</t>
  </si>
  <si>
    <t>34580808215</t>
  </si>
  <si>
    <t>REFERENTE AO PAGAMENTO DE DIÁRIAS NO ESTADO.</t>
  </si>
  <si>
    <t>2015NE01615</t>
  </si>
  <si>
    <t>MARCIO SANTOS DA SILVA</t>
  </si>
  <si>
    <t>59670460204</t>
  </si>
  <si>
    <t>2015NE01616</t>
  </si>
  <si>
    <t>ANDRE DANTAS CORREA PINTO</t>
  </si>
  <si>
    <t>60709898215</t>
  </si>
  <si>
    <t>2015NE01617</t>
  </si>
  <si>
    <t>JOSE AUGUSTO PALHETA TAVEIRA JUNIOR</t>
  </si>
  <si>
    <t>70568804287</t>
  </si>
  <si>
    <t>2015NE01618</t>
  </si>
  <si>
    <t>VIVALDO CASTRO DE SOUZA</t>
  </si>
  <si>
    <t>21512124249</t>
  </si>
  <si>
    <t>2015NE01619</t>
  </si>
  <si>
    <t>PROCURADORIA GERAL DE JUSTICA</t>
  </si>
  <si>
    <t>04153748000185</t>
  </si>
  <si>
    <t>REFERENTE A AUXÍLIO ALIMENTAÇÃO. SERVIDOR CEDIDO DE UARINI. NOVEMBRO/2015.</t>
  </si>
  <si>
    <t>2015NE01620</t>
  </si>
  <si>
    <t>CLARO S.A.</t>
  </si>
  <si>
    <t>RELATIVO AO PREGÃO PRESENCIAL Nº 5.004/2015-CPL/MP/PGJ,, REFERENTE A CONTRATAÇÃO DE EMPRESA ESPECIALIZADA PARA PRESTAÇÃO DE SERVIÇO TELEFÔNICO.</t>
  </si>
  <si>
    <t>2015NE00510</t>
  </si>
  <si>
    <t>REFERENTE A CONTRATAÇÃO DE EMPRESA ESPECIALIZADA PARA PRESTAÇÃO DE SERVIÇOS DE ACESSO À INTERNET.</t>
  </si>
  <si>
    <t>2015NE00690</t>
  </si>
  <si>
    <t>ABRA INFORMÁTICA LTDA</t>
  </si>
  <si>
    <t>PREGÃO ELETRÔNICO Nº 4.014/2015-CPL/MP/PGJ, REFERENTE A AQUISIÇÃO DE LICENÇAS DE SOFTWARE.</t>
  </si>
  <si>
    <t>2015NE01206</t>
  </si>
  <si>
    <t>ALP DA SILVA</t>
  </si>
  <si>
    <t>REFERENTE AO CONTRATO ADMINISTRATIVO Nº 027/2013, CUJO OBJETO É A PRESTAÇÃO DE SERVIÇOS DE MANUTENÇÃO PREVENTIVA E CORRETIVA, COM REPOSIÇÃO DE PEÇAS E SUPRIMENTOS REPROGRÁFICOS (SERVIÇO).</t>
  </si>
  <si>
    <t>2015NE01272</t>
  </si>
  <si>
    <t>REFERENTE AO CONTRATO ADMINISTRATIVO Nº 027/2013, CUJO OBJETO É A PRESTAÇÃO DE SERVIÇOS DE MANUTENÇÃO PREVENTIVA E CORRETIVA, COM REPOSIÇÃO DE PEÇAS E SUPRIMENTOS REPROGRÁFICOS (PEÇAS).</t>
  </si>
  <si>
    <t>2015NE01273</t>
  </si>
  <si>
    <t>LA BELLA INFORMATICA</t>
  </si>
  <si>
    <t>REFERENTE A AQUISIÇÃO DE AQUISIÇÃO DE 04 (QUATRO) ROTEADORES DE REDE SEM FIO.</t>
  </si>
  <si>
    <t>2015NE01337</t>
  </si>
  <si>
    <t>MAURÍCIO ALEXANDRE PEREIRA</t>
  </si>
  <si>
    <t>REFERENTE A CONTRATAÇÃO DE SERVIÇOS DE PERÍCIA MÉDICA
ESPECIALIZADA EM ORTOPEDIA/TRAUMATOLOGIA PARA ATUAÇÃO EM COMISSÃO ESPECIAL.</t>
  </si>
  <si>
    <t>2015NE01385</t>
  </si>
  <si>
    <t>REFERENTE A PRORROGAÇÃO DO CONTRATO ADMINISTRATIVO Nº 026/2014, QUE TEM POR OBJETO A PRESTAÇÃO DE SERVIÇOS DE CONTROLE INTEGRADO DE PRAGAS URBANAS E VETORES.</t>
  </si>
  <si>
    <t>2015NE01614</t>
  </si>
  <si>
    <t>PRODAM PROCESSAMENTO DE DADOS AMAZONAS AS</t>
  </si>
  <si>
    <t>REFERENTE A PRORROGAÇÃO DO CONTRATO ADMINISTRATIVO Nº 020/2012, ATRAVÉS DE SEU 2º TERMO ADITIVO, VISANDO À DISPONIBILIZAÇÃO DE LICENÇAS DE TECNOLOGIA VPN - VIRTUAL PRIVATE NETWORK</t>
  </si>
  <si>
    <t>2015NE00020</t>
  </si>
  <si>
    <t>L. DE S . BATISTA - ME</t>
  </si>
  <si>
    <t>REFERENTE A AQUISIÇÃO, UTILIZANDO A ATA DE REGISTRO DE PREÇOS DO PREGÃO ELETRÔNICO Nº 4.003/2015-CPL/MP/PGJ, DE
MATERIAIS DE LIMPEZA E HIGIENIZAÇÃO.</t>
  </si>
  <si>
    <t>2015NE01129</t>
  </si>
  <si>
    <t>PONTO DO PAPEL LTDA</t>
  </si>
  <si>
    <t>REFERENTE A AQUISIÇÃO, UTILIZANDO A ATA DE REGISTRO DE PREÇOS DO PREGÃO ELETRÔNICO Nº 4.003/2015-CPL/MP/PGJ, DE MATERIAIS DE COPA E COZINHA,</t>
  </si>
  <si>
    <t>2015NE01131</t>
  </si>
  <si>
    <t>DEMOLITION COMERCIO DE MAQUINAS E PECAS LTDA - ME</t>
  </si>
  <si>
    <t>REFERENTE A AQUISIÇÃO DE MATERIAL DE CONSTRUÇÃO,  UTILIZANDO A ATA DE REGISTRO DE PREÇOS DO PREGÃO ELETRÔNICO Nº 4.008/2015-CPL/MP/PGJ.</t>
  </si>
  <si>
    <t>2015NE01392</t>
  </si>
  <si>
    <t>TALENTOS SERVIÇOS DE PRE-IMPRESSÃO LTDA - EPP</t>
  </si>
  <si>
    <t>REFERENTE A AQUISIÇÃO DE PLACAS DE HOMENAGEM.</t>
  </si>
  <si>
    <t>2015NE01506</t>
  </si>
  <si>
    <t>PRESTAÇÃO DE SERVIÇOS DE MANUTENÇÃO PREVENTIVA E CORRETIVA DOS VEÍCULOS DA FROTA OFICIAL DA PROCURADORIA GERAL DE JUSTIÇA DO AMAZONAS.</t>
  </si>
  <si>
    <t>2015NE01514</t>
  </si>
  <si>
    <t>REFERENTE A REALIZAÇÃO DE SERVIÇOS DE MANUTENÇÃO PREVENTIVA E CORRETIVA DOS VEÍCULOS DA FROTA OFICIAL DA
PGJ/AM, CONFORME PREGÃO PRESENCIAL 55.021/2014/PGJ.</t>
  </si>
  <si>
    <t>REFERENTE A FORNECIMENTO DE PEÇAS DE REPOSIÇÃO NECESSÁRIAS PARA A REALIZAÇÃO DE SERVIÇOS DE MANUTENÇÃO PREVENTIVA E CORRETIVA DOS VEÍCULOS DA FROTA OFICIAL DA PGJ/AM , CONFORME PREGÃO PRESENCIAL 5.021/2014/PGJ.</t>
  </si>
  <si>
    <t>EMPRESA JORNAL DO COMÉRCIO LTDA</t>
  </si>
  <si>
    <t>REFERENTE A CONTRATAÇÃO DE SERVIÇOS DE PUBLICAÇÃO DE ATOS OFICIAIS E NOTAS DE INTERESSE PÚBLICO DESTA PGJ/AM EM JORNAL DE GRANDE CIRCULAÇÃO NO ESTADO DO AMAZONAS, PELO PERÍODO DE 12 MESES, CONFORME PREGÃO PRESENCIAL Nº 5.003/2015-CPL/MP/PGJ.</t>
  </si>
  <si>
    <t>SERV &amp; MAQ COMERCIO</t>
  </si>
  <si>
    <t>REFERENTE A AQUISIÇÃO DE MATERIAL ELÉTRICO, UTILIZANDO A ATA DE REGISTRO DE PREÇOS DO PREGÃO ELETRÔNICO Nº 4.002/2015-CPL/MP/PGJ.</t>
  </si>
  <si>
    <t>2015NE00707</t>
  </si>
  <si>
    <t>PHD COMERCIO e LICITAÇÔES</t>
  </si>
  <si>
    <t>REFERENTE A AQUISIÇÃO DE MATERIAL ELÉTRICO, UTILIZANDO A ATA DE REGISTRO DE PREÇOS DO PREGÃO ELETRÔNICO Nº
4.002/2015-CPL/MP/PGJ.</t>
  </si>
  <si>
    <t>2015NE01082</t>
  </si>
  <si>
    <t>2015NE01083</t>
  </si>
  <si>
    <t xml:space="preserve">JR PRODUTOS EQUIPAMENTOS </t>
  </si>
  <si>
    <t>REFERENTE A AQUISIÇÃO DE MATERIAL PARA MANUTENÇÃO DE BENS IMÓVEIS, UTILIZANDO A ATA DE REGISTRO DE PREÇOS DO PREGÃO ELETRÔNICO Nº 4.008/2015-CPL/MP/PGJ.</t>
  </si>
  <si>
    <t>2015NE01359</t>
  </si>
  <si>
    <t>JULIERME F. DA ROSA</t>
  </si>
  <si>
    <t>2015NE01391</t>
  </si>
  <si>
    <t>REFERENTE A AQUISIÇÃO DE EQUIPAMENTO  ELÉTRICO E HIDRÁULICO, UTILIZANDO A ATA DE REGISTRO DE PREÇOS DO PREGÃO ELETRÔNICO Nº 4.008/2015-CPL/MP/PGJ.</t>
  </si>
  <si>
    <t>2015NE01394</t>
  </si>
  <si>
    <t>REFERENTE AO FORNECIMENTO DE MATERIAIS NECESSÁRIOS PARA PRESTAÇÃO DE SERVIÇOS DE MANUTENÇÃO PREVENTIVA E CORRETIVA DOS VEÍCULOS DA FROTA OFICIAL DA PGJ/AM.</t>
  </si>
  <si>
    <t>2015NE01512</t>
  </si>
  <si>
    <t>LUMINUS COMERCIAL</t>
  </si>
  <si>
    <t>REFERENTE A AQUISIÇÃO DE LÂMPADAS UTILIZANDO ATAS DE REGISTRO DE PREÇOS DO PREGÃO ELETRÔNICO Nº 4.002/2015.</t>
  </si>
  <si>
    <t>2015NE1086</t>
  </si>
  <si>
    <t>CONTEUDO AGÊNCIA DE PUBLICIDADE</t>
  </si>
  <si>
    <t>REFERENTE AO PAGAMENTO POR INDENIZAÇÃO, RELATIVO A DESPESAS DECORRENTES DA PUBLICAÇÃO DE NOTA OFICIAL, EM JORNAL DE GRANDE CIRCULAÇÃO, NO DIA 18/05/2015, TENDO EM VISTA O ATENTADO SOFRIDO PELO PROMOTOR DE JUSTIÇA PAULO STÉLIO SABBÁ GUIMARÃES.</t>
  </si>
  <si>
    <t>2015NE1253</t>
  </si>
  <si>
    <t>PRODAM PROCESSAMENTO DE DADOS</t>
  </si>
  <si>
    <t>REFERENTE A CONTRATAÇÃO DE SERVIÇOS DE REDE, COMPREENDENDO ACESSO À REDE METROMAO, ATRAVÉS DO FORNECIMENTO DE CIRCUITO DE TRANSMISSÃO DE DADOS E LOCAÇÃO DE EQUIPAMENTOS DE REDES PARA A INTERLIGAÇÃO DESTA PGJ/AM À REDE METROPOLITANA DE MANAUS - REPAM/METROMAO POR MEIO DE FIBRA ÓTICA.</t>
  </si>
  <si>
    <t>2015NE1319</t>
  </si>
  <si>
    <t>DEMOLITION COMERCIO DE MAQUINAS</t>
  </si>
  <si>
    <t>REFERENTE A AQUISIÇÃO DE MATERIAL ELÉTRICO, UTILIZANDO A ATA DE REGISTRO DE PREÇOS DO PREGÃO ELETRÔNICO Nº 4.008/2015.</t>
  </si>
  <si>
    <t>2015NE1393</t>
  </si>
  <si>
    <t>OMEGA SUPRIMENTOS E SERVIÇOS LTDA</t>
  </si>
  <si>
    <t>REFERENTE A AQUISIÇÃO DE MATERIAL ELÉTRICO</t>
  </si>
  <si>
    <t>2015NE00710</t>
  </si>
  <si>
    <t>REFERENTE A AQUISIÇÃO DE LÂMPADAS.</t>
  </si>
  <si>
    <t>2015NE01088</t>
  </si>
  <si>
    <t>WSA SERVIÇOS COMERCIO E INDUSTRIA</t>
  </si>
  <si>
    <t>REFERENTE A AQUISIÇÃO DE PLACAS DE SINALIZAÇÃO DE SALAS, UTILIZANDO A ATA DE
REGISTRO DE PREÇOS DO PREGÃO ELETRÔNICO Nº 4.006/2014</t>
  </si>
  <si>
    <t>2015NE00385</t>
  </si>
  <si>
    <t>2015NE00953</t>
  </si>
  <si>
    <t>2015NE01265</t>
  </si>
  <si>
    <t>TOYOLEX AUTOS LTDA</t>
  </si>
  <si>
    <t>REFERENTE A CONTRATAÇÃO DE EMPRESA ESPECIALIZADA
PARA REALIZAÇÃO DE SERVIÇOS DE REVISÃO PROGRAMADA DE 20.000KM, DOS VEÍCULOS TOYOTA
COROLLA, PLACAS OAN-3164 E OAN-3174, QUE SE ENCONTRAM NO PERÍODO DE GARANTIA DE
FÁBRICA, PERTENCENTES À FROTA DA PROCURADORIA-GERAL DE JUSTIÇA.</t>
  </si>
  <si>
    <t>2015NE00573</t>
  </si>
  <si>
    <t>REFERENTE A CONTRATAÇÃO DE EMPRESA ESPECIALIZADA
PARA FORNECIMENTO DE PEÇAS NECESSÁRIAS À REALIZAÇÃO DE SERVIÇOS DE REVISÃO
PROGRAMADA DE 20.000KM, DOS VEÍCULOS TOYOTA COROLLA, PLACAS OAN-3164 E OAN-3174, QUE SE
ENCONTRAM NO PERÍODO DE GARANTIA DE FÁBRICA, PERTENCENTES À FROTA DA PROCURADORIAGERAL
DE JUSTIÇA.</t>
  </si>
  <si>
    <t>2015NE00574</t>
  </si>
  <si>
    <t>REFERENTE A CONTRATAÇÃO DE EMPRESA ESPECIALIZADA PARA
REALIZAÇÃO DE SERVIÇOS DE REVISÃO GERAL DE 30.000KM, DO VEÍCULO TOYOTA COROLLA, PLACA
OAN-3174, QUE SE ENCONTRA NO PERÍODO DE GARANTIA DE FÁBRICA, PERTENCENTE À FROTA DA
PROCURADORIA-GERAL DE JUSTIÇA.</t>
  </si>
  <si>
    <t>2015NE01378</t>
  </si>
  <si>
    <t>REFERENTE A CONTRATAÇÃO DE EMPRESA ESPECIALIZADA PARA
FORNECIMENTO DE PEÇAS NECESSÁRIAS À REALIZAÇÃO DE SERVIÇOS DE REVISÃO GERAL DE
30.000KM, DO VEÍCULO TOYOTA COROLLA, PLACA OAN-3174, QUE SE ENCONTRA NO PERÍODO DE
GARANTIA DE FÁBRICA, PERTENCENTE À FROTA DA PROCURADORIA-GERAL DE JUSTIÇA.</t>
  </si>
  <si>
    <t>2015NE01379</t>
  </si>
  <si>
    <t>EMPENHOS ANULADOS</t>
  </si>
  <si>
    <t>CANCELAMENTO NE 98</t>
  </si>
  <si>
    <t>2016NE00099</t>
  </si>
  <si>
    <t>CANCELAMENTO NE 46</t>
  </si>
  <si>
    <t>2016NE00064</t>
  </si>
  <si>
    <t>CANCELAMENTO NE 58</t>
  </si>
  <si>
    <t>2016NE00076</t>
  </si>
  <si>
    <t>CANCELAMENTO NE 59</t>
  </si>
  <si>
    <t>2016NE00077</t>
  </si>
  <si>
    <t>CANCELAMENTO NE 54</t>
  </si>
  <si>
    <t>2016NE00072</t>
  </si>
  <si>
    <t>CANCELAMENTO NE 53</t>
  </si>
  <si>
    <t>2016NE00071</t>
  </si>
  <si>
    <t>CANCELAMENTO NE 50</t>
  </si>
  <si>
    <t>2016NE00068</t>
  </si>
  <si>
    <t>CANCELAMENTO NE 55</t>
  </si>
  <si>
    <t>2016NE00073</t>
  </si>
  <si>
    <t>CANCELAMENTO NE 57</t>
  </si>
  <si>
    <t>2016NE00075</t>
  </si>
  <si>
    <t>CANCELAMENTO NE 48</t>
  </si>
  <si>
    <t>2016NE00066</t>
  </si>
  <si>
    <t>CANCELAMENTO NE 47</t>
  </si>
  <si>
    <t>2016NE00065</t>
  </si>
  <si>
    <t>CANCELAMENTO NE 45</t>
  </si>
  <si>
    <t>2016NE00063</t>
  </si>
  <si>
    <t>CANCELAMENTO NE 56</t>
  </si>
  <si>
    <t>2016NE00074</t>
  </si>
  <si>
    <t>CANCELAMENTO NE 51</t>
  </si>
  <si>
    <t>2016NE00069</t>
  </si>
  <si>
    <t>CANCELAMENTO NE 52</t>
  </si>
  <si>
    <t>2016NE00070</t>
  </si>
  <si>
    <t>CANCELAMENTO NE 49</t>
  </si>
  <si>
    <t>2016NE00067</t>
  </si>
  <si>
    <t>CANCELAMENTO NE 83</t>
  </si>
  <si>
    <t>2016NE00117</t>
  </si>
  <si>
    <t>CANCELAMENTO NE 112</t>
  </si>
  <si>
    <t>2016NE00113</t>
  </si>
  <si>
    <t>CANCELAMENTO NE 60</t>
  </si>
  <si>
    <t>2016NE00078</t>
  </si>
  <si>
    <t>CANCELAMENTO NE 145</t>
  </si>
  <si>
    <t>2016NE00148</t>
  </si>
  <si>
    <t>CANCELAMENTO NE 156</t>
  </si>
  <si>
    <t>2016NE00157</t>
  </si>
  <si>
    <t>CANCELAMENTO NE 140</t>
  </si>
  <si>
    <t>2016NE00170</t>
  </si>
  <si>
    <t>FRANCISCO BARBOSA DE SOUZA</t>
  </si>
  <si>
    <t>CANCELAMENTO NE 141</t>
  </si>
  <si>
    <t>2016NE00171</t>
  </si>
  <si>
    <t>CANCELAMENTO NE 142</t>
  </si>
  <si>
    <t>2016NE00172</t>
  </si>
  <si>
    <t>CANCELAMENTO NE 185</t>
  </si>
  <si>
    <t>2016NE00188</t>
  </si>
  <si>
    <t>CANCELAMENTO NE 186</t>
  </si>
  <si>
    <t>2016NE00189</t>
  </si>
  <si>
    <t>CANCELAMENTO NE 187</t>
  </si>
  <si>
    <t>2016NE00190</t>
  </si>
  <si>
    <t>CANCELAMENTO NE 183</t>
  </si>
  <si>
    <t>2016NE00230</t>
  </si>
  <si>
    <t>CANCELAMENTO NE 004</t>
  </si>
  <si>
    <t>2016NE00242</t>
  </si>
  <si>
    <t>CANCELAMENTO NE 041</t>
  </si>
  <si>
    <t>2016NE00243</t>
  </si>
  <si>
    <t>CANCELAMENTO NE 032</t>
  </si>
  <si>
    <t>2016NE00245</t>
  </si>
  <si>
    <t>CANCELAMENTO NE 009</t>
  </si>
  <si>
    <t>2016NE00367</t>
  </si>
  <si>
    <t>CANCELAMENTO NE  012</t>
  </si>
  <si>
    <t>2016NE00369</t>
  </si>
  <si>
    <t>CANCELAMENTO NE  019</t>
  </si>
  <si>
    <t>2016NE00371</t>
  </si>
  <si>
    <t>CANCELAMENTO NE  022</t>
  </si>
  <si>
    <t>2016NE00345</t>
  </si>
  <si>
    <t>CANCELAMENTO NE 024</t>
  </si>
  <si>
    <t>2016NE00373</t>
  </si>
  <si>
    <t>CANCELAMENTO NE 026</t>
  </si>
  <si>
    <t>2016NE00375</t>
  </si>
  <si>
    <t>2016NE00377</t>
  </si>
  <si>
    <t>CANCELAMENTO NE 035</t>
  </si>
  <si>
    <t>2016NE00378</t>
  </si>
  <si>
    <t>CANCELAMENTO NE 037</t>
  </si>
  <si>
    <t>2016NE00380</t>
  </si>
  <si>
    <t>CANCELAMENTO NE 038</t>
  </si>
  <si>
    <t>2016NE00382</t>
  </si>
  <si>
    <t>CANCELAMENTO NE 114</t>
  </si>
  <si>
    <t>2016NE00384</t>
  </si>
  <si>
    <t>CANCELAMENTO NE 394</t>
  </si>
  <si>
    <t>2016NE395</t>
  </si>
  <si>
    <t>CANCELAMENTO NE 417</t>
  </si>
  <si>
    <t>2016NE418</t>
  </si>
  <si>
    <t>CANCELAMENTO NE 413</t>
  </si>
  <si>
    <t>2016NE433</t>
  </si>
  <si>
    <t>CANCELAMENTO NE 424</t>
  </si>
  <si>
    <t>2016NE425</t>
  </si>
  <si>
    <t>CANCELAMENTO NE 014</t>
  </si>
  <si>
    <t>2016NE445</t>
  </si>
  <si>
    <t>CANCELAMENTO NE 431</t>
  </si>
  <si>
    <t>2016NE432</t>
  </si>
  <si>
    <t>CANCELAMENTO NE 444</t>
  </si>
  <si>
    <t>2016NE465</t>
  </si>
  <si>
    <t>CANCELAMENTO NE 529</t>
  </si>
  <si>
    <t>2016NE536</t>
  </si>
  <si>
    <t>CANCELAMENTO NE 563</t>
  </si>
  <si>
    <t>2016NE 593</t>
  </si>
  <si>
    <t>INSTITUTO EUVALDO LODI</t>
  </si>
  <si>
    <t>CANCELAMENTO NE 310</t>
  </si>
  <si>
    <t>2016NE 598</t>
  </si>
  <si>
    <t>CANCELAMENTO NE 594</t>
  </si>
  <si>
    <t>2016NE00628</t>
  </si>
  <si>
    <t>CANCELAMENTO NE 596</t>
  </si>
  <si>
    <t>2016NE00629</t>
  </si>
  <si>
    <t>CANCELAMENTO NE 232</t>
  </si>
  <si>
    <t>2016NE00632</t>
  </si>
  <si>
    <t>CANCELAMENTO NE 421</t>
  </si>
  <si>
    <t>2016NE00683</t>
  </si>
  <si>
    <t>CANCELAMENTO NE 410</t>
  </si>
  <si>
    <t>2016NE00696</t>
  </si>
  <si>
    <t>CANCELAMENTO NE 636</t>
  </si>
  <si>
    <t>2016NE00637</t>
  </si>
  <si>
    <t>CANCELAMENTO NE 674</t>
  </si>
  <si>
    <t>2016NE00698</t>
  </si>
  <si>
    <t>LEDA MARA NASCIMENTO ALBUQUERQUE</t>
  </si>
  <si>
    <t>CANCELAMENTO NE 546</t>
  </si>
  <si>
    <t>2016NE00712</t>
  </si>
  <si>
    <t>PROCURADORIA GERAL DE JUSTIÇA</t>
  </si>
  <si>
    <t>CANCELAMENTO NE 707</t>
  </si>
  <si>
    <t>2016NE00713</t>
  </si>
  <si>
    <t>CANCELAMENTO NE 639</t>
  </si>
  <si>
    <t>2016NE00715</t>
  </si>
  <si>
    <t>CANCELAMENTO NE 638</t>
  </si>
  <si>
    <t>2016NE00733</t>
  </si>
  <si>
    <t>CANCELAMENTO NE 738</t>
  </si>
  <si>
    <t>2016NE00741</t>
  </si>
  <si>
    <t>CANCELAMENTO NE 803</t>
  </si>
  <si>
    <t>2016NE00806</t>
  </si>
  <si>
    <t>CANCELAMENTO NE 804</t>
  </si>
  <si>
    <t>2016NE00807</t>
  </si>
  <si>
    <t>CANCELAMENTO NE 805</t>
  </si>
  <si>
    <t>2016NE00808</t>
  </si>
  <si>
    <t>DANIEL SILVA CHAVES AMAZONAS DE MENEZES</t>
  </si>
  <si>
    <t>CANCELAMENTO NE 621</t>
  </si>
  <si>
    <t>2016NE00826</t>
  </si>
  <si>
    <t>CANCELAMENTO DA NE 829</t>
  </si>
  <si>
    <t>2016NE00831</t>
  </si>
  <si>
    <t>CANCELAMENTO DA NE 909</t>
  </si>
  <si>
    <t>2016NE00910</t>
  </si>
  <si>
    <t>CANCELAMENTO DA NE 936</t>
  </si>
  <si>
    <t>2016NE00938</t>
  </si>
  <si>
    <t>CARLOS FABIO BRAGA MONTEIRO</t>
  </si>
  <si>
    <t>CANCELAMENTO DA NE 861</t>
  </si>
  <si>
    <t>2016NE00962</t>
  </si>
  <si>
    <t>CANCELAMENTO NE 883</t>
  </si>
  <si>
    <t>2016NE00968</t>
  </si>
  <si>
    <t>INSTITUTO NACIONAL DO SEGURO SOCIAL</t>
  </si>
  <si>
    <t>CANCELAMENTO NE 969</t>
  </si>
  <si>
    <t>2016NE00971</t>
  </si>
  <si>
    <t>CANCELAMENTO NE 778</t>
  </si>
  <si>
    <t>2016NE00977</t>
  </si>
  <si>
    <t>CANCELAMENTO NE 653</t>
  </si>
  <si>
    <t>2016NE00978</t>
  </si>
  <si>
    <t>SIMONE FERREIRA MAGALHAES ME</t>
  </si>
  <si>
    <t>CANCELAMENTO NE 979</t>
  </si>
  <si>
    <t>2016NE001025</t>
  </si>
  <si>
    <t xml:space="preserve">AUDIOVISUAL PRODUÇÕES &amp; EVENTOS </t>
  </si>
  <si>
    <t>CANCELAMENTO NE 958</t>
  </si>
  <si>
    <t>2016NE001039</t>
  </si>
  <si>
    <t>CANCELAMENTO NE 1035</t>
  </si>
  <si>
    <t>2016NE001036</t>
  </si>
  <si>
    <t>COMERCIAL VANGUARDEIRA  EIRELI-ME</t>
  </si>
  <si>
    <t>CANCELAMENTO NE 774</t>
  </si>
  <si>
    <t>2016NE001038</t>
  </si>
  <si>
    <t>2016NE001129</t>
  </si>
  <si>
    <t>CANCELAMENTO NE 0042</t>
  </si>
  <si>
    <t>2016NE01132</t>
  </si>
  <si>
    <t>CANCELAMENTO NE 0043</t>
  </si>
  <si>
    <t>2016NE01133</t>
  </si>
  <si>
    <t>CANCELAMENTO NE 0044</t>
  </si>
  <si>
    <t>2016NE01134</t>
  </si>
  <si>
    <t>CANCELAMENTO NE00061</t>
  </si>
  <si>
    <t>2016NE01135</t>
  </si>
  <si>
    <t>CANCELAMENTO NE00062</t>
  </si>
  <si>
    <t>2016NE01136</t>
  </si>
  <si>
    <t>CANCELAMENTO NE00095</t>
  </si>
  <si>
    <t>2016NE01137</t>
  </si>
  <si>
    <t>CANCELAMENTO NE00096</t>
  </si>
  <si>
    <t>2016NE01138</t>
  </si>
  <si>
    <t>CANCELAMENTO NE00097</t>
  </si>
  <si>
    <t>2016NE01139</t>
  </si>
  <si>
    <t>CANCELAMENTO NE00100</t>
  </si>
  <si>
    <t>2016NE01140</t>
  </si>
  <si>
    <t>CANCELAMENTO NE00101</t>
  </si>
  <si>
    <t>2016NE01141</t>
  </si>
  <si>
    <t>CANCELAMENTO NE00102</t>
  </si>
  <si>
    <t>2016NE01142</t>
  </si>
  <si>
    <t>CANCELAMENTO NE00103</t>
  </si>
  <si>
    <t>2016NE01143</t>
  </si>
  <si>
    <t>CANCELAMENTO NE00104</t>
  </si>
  <si>
    <t>2016NE01144</t>
  </si>
  <si>
    <t>CANCELAMENTO 2016NE00302</t>
  </si>
  <si>
    <t>2016NE01161</t>
  </si>
  <si>
    <t>CANCELAMENTO 2016NE00981</t>
  </si>
  <si>
    <t>2016NE01163</t>
  </si>
  <si>
    <t>CANCELAMENTO 2016NE00003</t>
  </si>
  <si>
    <t>2016NE01248</t>
  </si>
  <si>
    <t>CANCELAMENTO 2016NE00005</t>
  </si>
  <si>
    <t>2016NE01268</t>
  </si>
  <si>
    <t>CANCELAMENTO 2016NE00007</t>
  </si>
  <si>
    <t>2016NE01269</t>
  </si>
  <si>
    <t>CANCELAMENTO 2016NE00010</t>
  </si>
  <si>
    <t>2016NE01270</t>
  </si>
  <si>
    <t>CANCELAMENTO 2016NE00013</t>
  </si>
  <si>
    <t>2016NE01271</t>
  </si>
  <si>
    <t>CANCELAMENTO 2016NE00015</t>
  </si>
  <si>
    <t>2016NE01272</t>
  </si>
  <si>
    <t>CANCELAMENTO 2016NE00017</t>
  </si>
  <si>
    <t>2016NE01273</t>
  </si>
  <si>
    <t>CANCELAMENTO 2016NE00018</t>
  </si>
  <si>
    <t>2016NE01274</t>
  </si>
  <si>
    <t>CANCELAMENTO 2016NE00021</t>
  </si>
  <si>
    <t>2016NE01275</t>
  </si>
  <si>
    <t>CANCELAMENTO 2016NE00023</t>
  </si>
  <si>
    <t>2016NE01276</t>
  </si>
  <si>
    <t>CANCELAMENTO 2016NE00024</t>
  </si>
  <si>
    <t>2016NE01277</t>
  </si>
  <si>
    <t>CANCELAMENTO 2016NE00025</t>
  </si>
  <si>
    <t>2016NE01278</t>
  </si>
  <si>
    <t>CANCELAMENTO 2016NE00027</t>
  </si>
  <si>
    <t>2016NE01279</t>
  </si>
  <si>
    <t>CANCELAMENTO 2016NE00028</t>
  </si>
  <si>
    <t>2016NE01280</t>
  </si>
  <si>
    <t>CANCELAMENTO 2016NE00029</t>
  </si>
  <si>
    <t>2016NE01282</t>
  </si>
  <si>
    <t>CANCELAMENTO 2016NE00030</t>
  </si>
  <si>
    <t>2016NE01283</t>
  </si>
  <si>
    <t>CANCELAMENTO 2016NE00031</t>
  </si>
  <si>
    <t>2016NE01284</t>
  </si>
  <si>
    <t>CANCELAMENTO 2016NE00032</t>
  </si>
  <si>
    <t>2016NE01285</t>
  </si>
  <si>
    <t>CANCELAMENTO 2016NE00033</t>
  </si>
  <si>
    <t>2016NE01287</t>
  </si>
  <si>
    <t>CANCELAMENTO 2016NE00034</t>
  </si>
  <si>
    <t>2016NE01288</t>
  </si>
  <si>
    <t>CANCELAMENTO 2016NE00035</t>
  </si>
  <si>
    <t>2016NE01289</t>
  </si>
  <si>
    <t>CANCELAMENTO 2016NE00036</t>
  </si>
  <si>
    <t>2016NE01290</t>
  </si>
  <si>
    <t>CANCELAMENTO 2016NE00037</t>
  </si>
  <si>
    <t>2016NE01291</t>
  </si>
  <si>
    <t>CANCELAMENTO 2016NE00038</t>
  </si>
  <si>
    <t>2016NE01292</t>
  </si>
  <si>
    <t>CANCELAMENTO 2016NE00135</t>
  </si>
  <si>
    <t>2016NE01293</t>
  </si>
  <si>
    <t xml:space="preserve"> PARA MINISTERIO PUBLICO</t>
  </si>
  <si>
    <t>CANCELAMENTO 2016NE00167</t>
  </si>
  <si>
    <t>2016NE01294</t>
  </si>
  <si>
    <t>CANCELAMENTO 2016NE00295</t>
  </si>
  <si>
    <t>2016NE01295</t>
  </si>
  <si>
    <t>CANCELAMENTO 2016NE00513</t>
  </si>
  <si>
    <t>2016NE01296</t>
  </si>
  <si>
    <t>CANCELAMENTO 2016NE00518</t>
  </si>
  <si>
    <t>2016NE01297</t>
  </si>
  <si>
    <t>CANCELAMENTO 2016NE00535</t>
  </si>
  <si>
    <t>2016NE01298</t>
  </si>
  <si>
    <t>CANCELAMENTO 2016NE00541</t>
  </si>
  <si>
    <t>2016NE01300</t>
  </si>
  <si>
    <t>CANCELAMENTO 2016NE00597</t>
  </si>
  <si>
    <t>2016NE01301</t>
  </si>
  <si>
    <t>CANCELAMENTO 2016NE00610</t>
  </si>
  <si>
    <t>2016NE01302</t>
  </si>
  <si>
    <t>CANCELAMENTO 2016NE00635</t>
  </si>
  <si>
    <t>2016NE01303</t>
  </si>
  <si>
    <t>CANCELAMENTO 2016NE00725</t>
  </si>
  <si>
    <t>2016NE01304</t>
  </si>
  <si>
    <t>CANCELAMENTO 2016NE00751</t>
  </si>
  <si>
    <t>2016NE01305</t>
  </si>
  <si>
    <t>CANCELAMENTO 2016NE00769</t>
  </si>
  <si>
    <t>2016NE01306</t>
  </si>
  <si>
    <t>CANCELAMENTO 2016NE00770</t>
  </si>
  <si>
    <t>2016NE01307</t>
  </si>
  <si>
    <t>CANCELAMENTO 2016NE00771</t>
  </si>
  <si>
    <t>2016NE01308</t>
  </si>
  <si>
    <t>CANCELAMENTO 2016NE00292</t>
  </si>
  <si>
    <t>2016NE01322</t>
  </si>
  <si>
    <t>CANCELAMENTO 2016NE00310</t>
  </si>
  <si>
    <t>2016NE01323</t>
  </si>
  <si>
    <t>CANCELAMENTO 2016NE00346</t>
  </si>
  <si>
    <t>2016NE01324</t>
  </si>
  <si>
    <t>CANCELAMENTO 2016NE00348</t>
  </si>
  <si>
    <t>2016NE01325</t>
  </si>
  <si>
    <t>CANCELAMENTO 2016NE00374</t>
  </si>
  <si>
    <t>2016NE01326</t>
  </si>
  <si>
    <t>CANCELAMENTO 2016NE00379</t>
  </si>
  <si>
    <t>2016NE01327</t>
  </si>
  <si>
    <t>CANCELAMENTO 2016NE00381</t>
  </si>
  <si>
    <t>2016NE01328</t>
  </si>
  <si>
    <t>CANCELAMENTO 2016NE00383</t>
  </si>
  <si>
    <t>2016NE01329</t>
  </si>
  <si>
    <t>CANCELAMENTO 2016NE00446</t>
  </si>
  <si>
    <t>2016NE01330</t>
  </si>
  <si>
    <t>CANCELAMENTO 2016NE00470</t>
  </si>
  <si>
    <t>2016NE01331</t>
  </si>
  <si>
    <t>CANCELAMENTO 2016NE00512</t>
  </si>
  <si>
    <t>2016NE01332</t>
  </si>
  <si>
    <t>CANCELAMENTO 2016NE00623</t>
  </si>
  <si>
    <t>2016NE01333</t>
  </si>
  <si>
    <t>CANCELAMENTO 2016NE00624</t>
  </si>
  <si>
    <t>2016NE01334</t>
  </si>
  <si>
    <t>CANCELAMENTO 2016NE00834</t>
  </si>
  <si>
    <t>2016NE01309</t>
  </si>
  <si>
    <t>CANCELAMENTO 2016NE00857</t>
  </si>
  <si>
    <t>2016NE01310</t>
  </si>
  <si>
    <t>CANCELAMENTO 2016NE00943</t>
  </si>
  <si>
    <t>2016NE01311</t>
  </si>
  <si>
    <t>CANCELAMENTO 2016NE00952</t>
  </si>
  <si>
    <t>2016NE01312</t>
  </si>
  <si>
    <t>CANCELAMENTO 2016NE00953</t>
  </si>
  <si>
    <t>2016NE01313</t>
  </si>
  <si>
    <t>CANCELAMENTO 2016NE01016</t>
  </si>
  <si>
    <t>2016NE01314</t>
  </si>
  <si>
    <t>CANCELAMENTO 2016NE01040</t>
  </si>
  <si>
    <t>2016NE01315</t>
  </si>
  <si>
    <t>CANCELAMENTO 2016NE01047</t>
  </si>
  <si>
    <t>2016NE01316</t>
  </si>
  <si>
    <t>CANCELAMENTO 2016NE01070</t>
  </si>
  <si>
    <t>2016NE01317</t>
  </si>
  <si>
    <t>CANCELAMENTO 2016NE01232</t>
  </si>
  <si>
    <t>CANCELAMENTO 2016NE01182</t>
  </si>
  <si>
    <t>CANCELAMENTO 2016NE01183</t>
  </si>
  <si>
    <t>CANCELAMENTO 2016NE01184</t>
  </si>
  <si>
    <t>CANCELAMENTO 2016NE01185</t>
  </si>
  <si>
    <t>CANCELAMENTO 2016NE01186</t>
  </si>
  <si>
    <t>CANCELAMENTO 2016NE01187</t>
  </si>
  <si>
    <t>CANCELAMENTO 2016NE01188</t>
  </si>
  <si>
    <t>CANCELAMENTO 2016NE01189</t>
  </si>
  <si>
    <t>CANCELAMENTO 2016NE01190</t>
  </si>
  <si>
    <t>CANCELAMENTO 2016NE01191</t>
  </si>
  <si>
    <t>CANCELAMENTO 2016NE01192</t>
  </si>
  <si>
    <t>CANCELAMENTO 2016NE01193</t>
  </si>
  <si>
    <t>CANCELAMENTO 2016NE01194</t>
  </si>
  <si>
    <t>CANCELAMENTO 2016NE01166</t>
  </si>
  <si>
    <t>CANCELAMENTO 2016NE01167</t>
  </si>
  <si>
    <t>CANCELAMENTO 2016NE01168</t>
  </si>
  <si>
    <t>CANCELAMENTO 2016NE01169</t>
  </si>
  <si>
    <t>CANCELAMENTO 2016NE01170</t>
  </si>
  <si>
    <t>CANCELAMENTO 2016NE01171</t>
  </si>
  <si>
    <t>CANCELAMENTO 2016NE01172</t>
  </si>
  <si>
    <t>CANCELAMENTO 2016NE01173</t>
  </si>
  <si>
    <t>CANCELAMENTO 2016NE01174</t>
  </si>
  <si>
    <t>CANCELAMENTO 2016NE01175</t>
  </si>
  <si>
    <t>CANCELAMENTO 2016NE01176</t>
  </si>
  <si>
    <t>CANCELAMENTO 2016NE01177</t>
  </si>
  <si>
    <t>CANCELAMENTO 2016NE01178</t>
  </si>
  <si>
    <t>CANCELAMENTO 2016NE01179</t>
  </si>
  <si>
    <t>CANCELAMENTO 2016NE01180</t>
  </si>
  <si>
    <t>CANCELAMENTO 2016NE01181</t>
  </si>
  <si>
    <t>CANCELAMENTO 2016NE0084</t>
  </si>
  <si>
    <t>2016NE0084</t>
  </si>
  <si>
    <t>CANCELAMENTO 2016NE0933</t>
  </si>
  <si>
    <t>2016NE0933</t>
  </si>
  <si>
    <t>CANCELAMENTO 20116NE0146</t>
  </si>
  <si>
    <t>CANCELAMENTO 2016NE0709</t>
  </si>
  <si>
    <t>2016NE0709</t>
  </si>
  <si>
    <t>CANCELAMENTO 2016NE0710</t>
  </si>
  <si>
    <t>UG: 003701 - FUNDO DE APOIO DO MINISTÉRIO PÚBLICO DO AMAZONAS</t>
  </si>
  <si>
    <t>FUNDAÇÃO ESCOLA SUPERIOR DO MINISTÉRIO PÚBLICO</t>
  </si>
  <si>
    <t>REFERENTE À PRESTAÇÃO DE SERVIÇOS TÉCNICOS ESPECIALIZADOS DE ORGANIZAÇÃO E APLICAÇÃO DE CONCURSO PÚBLICO DE PROVAS E TÍTULOS PARA O CARGO DE PROMOTOR DE JUSTIÇA SUBSTITUTO DESTE MINISTÉRIO PÚBLICO DO ESTADO DO AMAZONAS.</t>
  </si>
  <si>
    <t xml:space="preserve"> FUTTURA DISTR COMER E SERVIÇOS</t>
  </si>
  <si>
    <t>REFERENTE A AQUISIÇÃO DE DISCOS RÍGIDOS PARA DATACENTER.</t>
  </si>
  <si>
    <t>ROSS TECH INFORMATICA</t>
  </si>
  <si>
    <t>REFERENTE A AQUISIÇÃO DE EQUIPAMENTOS DE INFORMÁTICA (MONITORES), PARA ATENDER ÀS NECESSIDADES DA PGJ/AM.</t>
  </si>
  <si>
    <t xml:space="preserve">TECHBIZ FORENSE DIGITAL </t>
  </si>
  <si>
    <t>AQUISIÇÃO DE SISTEMA DE EXTRAÇÃO E ANÁLISE FORENSE DE DADOS DE EQUIPAMENTOS COMPUTACIONAIS PORTÁTEIS E DE 
TELEFONIA CELULAR, CONFORME ADESÃO À ATA 07/2015 DO MJ DO PREGÃO ELETRÔNICO VIA REGISTRO DE PREÇOS N.40/2014 , 07/2015 - PI 1088046/2016.</t>
  </si>
  <si>
    <t>GL ELETRO ELETRONICOS</t>
  </si>
  <si>
    <t>REFERENTE A AQUISIÇÃO DE EQUIPAMENTOS NO BREAK, UTILIZANDO A ATA DE REGISTRO DE PREÇOS DO
PREGÃO ELETRÔNICO Nº 4.005/2015.</t>
  </si>
  <si>
    <t>REFERENTE A AQUISIÇÃO DE EQUIPAMENTOS  DE IMPRESSORAS, UTILIZANDO A ATA DE REGISTRO DE PREÇOS DO PREGÃO ELETRÔNICO Nº 4.005/2015-CPL/MP/PGJ.</t>
  </si>
  <si>
    <t>TORRES ENGENHARIA LTDA</t>
  </si>
  <si>
    <t>REFERENTE A CONTRATAÇÃO DE SERVIÇOS DE
ENGENHARIA PARA A ELABORAÇÃO DE ESTUDOS E PROJETOS PARA OS SISTEMAS DE AR CONDICIONADO.</t>
  </si>
  <si>
    <t>ANTONIO RODRIGUES CIA LTDA</t>
  </si>
  <si>
    <t>REFERENTE A AQUISIÇÃO DE
EQUIPAMENTOS FOTOGRÁFICOS E ACESSÓRIOS.</t>
  </si>
  <si>
    <t>EMPENHOS E PAGAMENTOS POR FAVORECIDO MESES ANTERIORES</t>
  </si>
  <si>
    <t>CONSTRUTORA GALO DA SERRA LTDA</t>
  </si>
  <si>
    <t>REFERENTE SERVIÇOS DE REPAROS E MANUTENÇAO PREDIAL ESTACIONAMENTO ALEIXO MPAM, 3ª MED. CONTRATO 01/2015/FAMP.</t>
  </si>
  <si>
    <t>2015NE0001</t>
  </si>
  <si>
    <t>REFERENTE AQUISIÇÃO DE IMPRESSORAS MULTIFUNCIONAIS CONF. CONTRATO 006/2015/FAMP. ATA PREÇOS 4005/2015-CPL</t>
  </si>
  <si>
    <t>2015NE0007</t>
  </si>
  <si>
    <t>C PRINT COMERCIO DE COPIADORAS</t>
  </si>
  <si>
    <t>REFERENTE A AQUISIÇÃO DE IMPRESSORAS MULTIFUNCIONAIS, UTILIZANDO A ATA DE REGISTRO DE PREÇOS DO PREGÃO ELETRÔNICO Nº 4.016/2015-CPL/MP/PGJ.</t>
  </si>
  <si>
    <t>2015NE0015</t>
  </si>
  <si>
    <t>REFERENTE A AQUISIÇÃO DE NOBREAKS UTILIZANDO A ATA DE REGISTRO DE PREÇOS DO PREGÃO ELETRÔNICO Nº 4.005/2015.</t>
  </si>
  <si>
    <t>2015NE0006</t>
  </si>
  <si>
    <t>NETZ TECNOLOGIA DA INFORMAÇÃO</t>
  </si>
  <si>
    <t>REFERENTE A AQUISIÇÃO DE SCANNER DE GRANDE PORTE, UTILIZANDO A ATA DE REGISTRO DE PREÇOS DO PREGÃO ELETRÔNICO Nº 4.005/2015.</t>
  </si>
  <si>
    <t>2015NE0012</t>
  </si>
  <si>
    <t>LA BELLA INFORMATICA E TECNOLOGIA LTDA ME</t>
  </si>
  <si>
    <t>REFERENTE A AQUISIÇÃO
DE MICROCOMPUTADORES, UTILIZANDO A ATA DE REGISTRO DE PREÇOS DO PREGÃO ELETRÔNICO Nº 4.016/2015-CPL/MP/PGJ</t>
  </si>
  <si>
    <t>2015NE0014</t>
  </si>
  <si>
    <t>ANULAÇÃO DO EMPENHO 2016NE00005.</t>
  </si>
  <si>
    <t>ANULAÇÃO DO EMPENHO 2016NE00010</t>
  </si>
  <si>
    <t>QUADRO RESUMO</t>
  </si>
  <si>
    <t>EMPENHOS E PAGAMENTOS POR FAVORECIDO DO MÊS ATUAL</t>
  </si>
  <si>
    <t>EMPENHOS E PAGAMENTOS POR FAVORECIDO DOS MESES ANTERIORES</t>
  </si>
  <si>
    <t>EMPENHOS E PAGAMENTOS ANULADOS</t>
  </si>
  <si>
    <t>Fonte: SISTEMA AFI/SEFAZ</t>
  </si>
  <si>
    <t>Data da última atualização: 30/01/2017</t>
  </si>
  <si>
    <r>
      <t>FUNDAMENTO LEGAL:</t>
    </r>
    <r>
      <rPr>
        <sz val="11"/>
        <color indexed="8"/>
        <rFont val="Arial1"/>
        <family val="0"/>
      </rPr>
      <t xml:space="preserve"> Resolução CNMP nº 86/2012, art 5º, inciso I, alínea “d”</t>
    </r>
  </si>
  <si>
    <t>REFERENTE A PRESTAÇÃO DE SERVIÇOS DE
CAPACITAÇÃO E CONSULTORIA TÉCNICA NA ELABORAÇÃO E IMPLANTAÇÃO DE PLANEJAMENTO ESTRATÉGICO</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</si>
</sst>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 &quot;* #,##0.00_-;&quot;-R$ &quot;* #,##0.00_-;_-&quot;R$ &quot;* \-??_-;_-@_-"/>
    <numFmt numFmtId="165" formatCode="* #,##0.00\ ;\-* #,##0.00\ ;* \-#\ ;@\ "/>
    <numFmt numFmtId="166" formatCode="[$R$-416]\ #,##0.00;[Red]\-[$R$-416]\ #,##0.00"/>
    <numFmt numFmtId="167" formatCode="&quot;R$ &quot;#,##0.00;[Red]&quot;R$ &quot;#,##0.00"/>
    <numFmt numFmtId="168" formatCode="_-* #,##0.00_-;\-* #,##0.00_-;_-* \-??_-;_-@_-"/>
  </numFmts>
  <fonts count="59">
    <font>
      <sz val="11"/>
      <color indexed="8"/>
      <name val="ARIAL"/>
      <family val="2"/>
    </font>
    <font>
      <sz val="10"/>
      <name val="Arial"/>
      <family val="0"/>
    </font>
    <font>
      <sz val="10"/>
      <color indexed="8"/>
      <name val="Arial"/>
      <family val="2"/>
    </font>
    <font>
      <b/>
      <sz val="12"/>
      <color indexed="10"/>
      <name val="Arial1"/>
      <family val="0"/>
    </font>
    <font>
      <b/>
      <sz val="16"/>
      <color indexed="8"/>
      <name val="Arial1"/>
      <family val="0"/>
    </font>
    <font>
      <b/>
      <sz val="12"/>
      <color indexed="8"/>
      <name val="Arial"/>
      <family val="2"/>
    </font>
    <font>
      <b/>
      <sz val="12"/>
      <color indexed="9"/>
      <name val="Arial1"/>
      <family val="0"/>
    </font>
    <font>
      <b/>
      <sz val="12"/>
      <color indexed="8"/>
      <name val="Arial1"/>
      <family val="0"/>
    </font>
    <font>
      <sz val="11"/>
      <name val="Arial"/>
      <family val="2"/>
    </font>
    <font>
      <sz val="12"/>
      <name val="Arial-Narrow+2"/>
      <family val="0"/>
    </font>
    <font>
      <sz val="12"/>
      <color indexed="8"/>
      <name val="Arial-Narrow+2"/>
      <family val="0"/>
    </font>
    <font>
      <sz val="9"/>
      <color indexed="8"/>
      <name val="Arial"/>
      <family val="2"/>
    </font>
    <font>
      <sz val="12"/>
      <color indexed="8"/>
      <name val="ARIAL"/>
      <family val="2"/>
    </font>
    <font>
      <sz val="11"/>
      <color indexed="8"/>
      <name val="Arial-Narrow+2"/>
      <family val="0"/>
    </font>
    <font>
      <sz val="11"/>
      <name val="Arial-Narrow+2"/>
      <family val="0"/>
    </font>
    <font>
      <sz val="12"/>
      <name val="ARIAL"/>
      <family val="2"/>
    </font>
    <font>
      <b/>
      <sz val="14"/>
      <color indexed="10"/>
      <name val="Arial"/>
      <family val="2"/>
    </font>
    <font>
      <b/>
      <sz val="10"/>
      <name val="Arial"/>
      <family val="2"/>
    </font>
    <font>
      <b/>
      <sz val="14"/>
      <color indexed="8"/>
      <name val="Arial"/>
      <family val="2"/>
    </font>
    <font>
      <b/>
      <sz val="15"/>
      <color indexed="8"/>
      <name val="Arial"/>
      <family val="2"/>
    </font>
    <font>
      <b/>
      <sz val="9"/>
      <color indexed="8"/>
      <name val="Arial"/>
      <family val="2"/>
    </font>
    <font>
      <b/>
      <sz val="11"/>
      <color indexed="8"/>
      <name val="Arial1"/>
      <family val="0"/>
    </font>
    <font>
      <b/>
      <sz val="15"/>
      <color indexed="9"/>
      <name val="Arial1"/>
      <family val="0"/>
    </font>
    <font>
      <sz val="11"/>
      <color indexed="8"/>
      <name val="Arial1"/>
      <family val="0"/>
    </font>
    <font>
      <b/>
      <sz val="11"/>
      <color indexed="8"/>
      <name val="ARIAL"/>
      <family val="2"/>
    </font>
    <font>
      <b/>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6"/>
        <bgColor indexed="64"/>
      </patternFill>
    </fill>
    <fill>
      <patternFill patternType="solid">
        <fgColor indexed="9"/>
        <bgColor indexed="64"/>
      </patternFill>
    </fill>
    <fill>
      <patternFill patternType="solid">
        <fgColor indexed="57"/>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indexed="26"/>
        <bgColor indexed="64"/>
      </patternFill>
    </fill>
    <fill>
      <patternFill patternType="solid">
        <fgColor indexed="51"/>
        <bgColor indexed="64"/>
      </patternFill>
    </fill>
    <fill>
      <patternFill patternType="solid">
        <fgColor indexed="5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double">
        <color indexed="52"/>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8"/>
      </bottom>
    </border>
    <border>
      <left>
        <color indexed="63"/>
      </left>
      <right>
        <color indexed="63"/>
      </right>
      <top style="double">
        <color indexed="52"/>
      </top>
      <bottom style="thin">
        <color indexed="8"/>
      </bottom>
    </border>
    <border>
      <left style="thin">
        <color indexed="22"/>
      </left>
      <right style="thin">
        <color indexed="22"/>
      </right>
      <top style="thin">
        <color indexed="22"/>
      </top>
      <bottom style="thin">
        <color indexed="8"/>
      </bottom>
    </border>
  </borders>
  <cellStyleXfs count="62">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8" fillId="29" borderId="1" applyNumberFormat="0" applyAlignment="0" applyProtection="0"/>
    <xf numFmtId="0" fontId="49" fillId="30" borderId="0" applyNumberFormat="0" applyBorder="0" applyAlignment="0" applyProtection="0"/>
    <xf numFmtId="164" fontId="1" fillId="0" borderId="0" applyFill="0" applyBorder="0" applyProtection="0">
      <alignment vertical="top"/>
    </xf>
    <xf numFmtId="42" fontId="1" fillId="0" borderId="0" applyFill="0" applyBorder="0" applyAlignment="0" applyProtection="0"/>
    <xf numFmtId="0" fontId="50" fillId="31" borderId="0" applyNumberFormat="0" applyBorder="0" applyAlignment="0" applyProtection="0"/>
    <xf numFmtId="0" fontId="2" fillId="0" borderId="0">
      <alignment vertical="top"/>
      <protection/>
    </xf>
    <xf numFmtId="0" fontId="0" fillId="32" borderId="4" applyNumberFormat="0" applyFont="0" applyAlignment="0" applyProtection="0"/>
    <xf numFmtId="9" fontId="1" fillId="0" borderId="0" applyFill="0" applyBorder="0" applyAlignment="0" applyProtection="0"/>
    <xf numFmtId="0" fontId="51" fillId="21" borderId="5" applyNumberFormat="0" applyAlignment="0" applyProtection="0"/>
    <xf numFmtId="41" fontId="1" fillId="0" borderId="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58" fillId="0" borderId="9" applyNumberFormat="0" applyFill="0" applyAlignment="0" applyProtection="0"/>
    <xf numFmtId="165" fontId="1" fillId="0" borderId="0" applyFill="0" applyBorder="0" applyProtection="0">
      <alignment vertical="top"/>
    </xf>
  </cellStyleXfs>
  <cellXfs count="136">
    <xf numFmtId="0" fontId="0" fillId="0" borderId="0" xfId="0" applyAlignment="1">
      <alignment vertical="top"/>
    </xf>
    <xf numFmtId="0" fontId="0" fillId="0" borderId="0" xfId="0" applyNumberFormat="1" applyAlignment="1">
      <alignment vertical="center" wrapText="1"/>
    </xf>
    <xf numFmtId="0" fontId="0" fillId="0" borderId="0" xfId="0" applyNumberFormat="1" applyAlignment="1">
      <alignment horizontal="center" vertical="center" wrapText="1"/>
    </xf>
    <xf numFmtId="49" fontId="3" fillId="0" borderId="0" xfId="0" applyNumberFormat="1" applyFont="1" applyBorder="1" applyAlignment="1">
      <alignment horizontal="right" vertical="center" wrapText="1"/>
    </xf>
    <xf numFmtId="0" fontId="4" fillId="0" borderId="10" xfId="0" applyNumberFormat="1" applyFont="1" applyFill="1" applyBorder="1" applyAlignment="1">
      <alignment horizontal="left" vertical="center" wrapText="1"/>
    </xf>
    <xf numFmtId="0" fontId="6" fillId="33" borderId="11" xfId="0" applyNumberFormat="1" applyFont="1" applyFill="1" applyBorder="1" applyAlignment="1">
      <alignment horizontal="center" vertical="center" wrapText="1"/>
    </xf>
    <xf numFmtId="0" fontId="7" fillId="0" borderId="0" xfId="0" applyNumberFormat="1" applyFont="1" applyAlignment="1">
      <alignment horizontal="center" vertical="center" wrapText="1"/>
    </xf>
    <xf numFmtId="0" fontId="8" fillId="0" borderId="12" xfId="0" applyFont="1" applyFill="1" applyBorder="1" applyAlignment="1">
      <alignment vertical="top" wrapText="1"/>
    </xf>
    <xf numFmtId="1" fontId="8" fillId="0" borderId="12" xfId="0" applyNumberFormat="1" applyFont="1" applyFill="1" applyBorder="1" applyAlignment="1">
      <alignment horizontal="right" vertical="top" wrapText="1"/>
    </xf>
    <xf numFmtId="164" fontId="8" fillId="0" borderId="12" xfId="45" applyFont="1" applyFill="1" applyBorder="1" applyAlignment="1" applyProtection="1">
      <alignment vertical="top" wrapText="1"/>
      <protection/>
    </xf>
    <xf numFmtId="0" fontId="8" fillId="34" borderId="0" xfId="0" applyNumberFormat="1" applyFont="1" applyFill="1" applyAlignment="1">
      <alignment horizontal="center" vertical="top" wrapText="1"/>
    </xf>
    <xf numFmtId="0" fontId="8" fillId="0" borderId="0" xfId="0" applyNumberFormat="1" applyFont="1" applyFill="1" applyAlignment="1">
      <alignment horizontal="center" vertical="top" wrapText="1"/>
    </xf>
    <xf numFmtId="0" fontId="2" fillId="0" borderId="0" xfId="0" applyNumberFormat="1" applyFont="1" applyFill="1" applyAlignment="1">
      <alignment vertical="center" wrapText="1"/>
    </xf>
    <xf numFmtId="0" fontId="0" fillId="35" borderId="0" xfId="0" applyFont="1" applyFill="1" applyAlignment="1">
      <alignment vertical="top" wrapText="1"/>
    </xf>
    <xf numFmtId="0" fontId="0" fillId="0" borderId="0" xfId="0" applyFont="1" applyFill="1" applyAlignment="1">
      <alignment vertical="top" wrapText="1"/>
    </xf>
    <xf numFmtId="1" fontId="8" fillId="0" borderId="12" xfId="0" applyNumberFormat="1" applyFont="1" applyFill="1" applyBorder="1" applyAlignment="1">
      <alignment vertical="top" wrapText="1"/>
    </xf>
    <xf numFmtId="0" fontId="8" fillId="0" borderId="0" xfId="0" applyFont="1" applyFill="1" applyAlignment="1">
      <alignment vertical="top" wrapText="1"/>
    </xf>
    <xf numFmtId="0" fontId="0" fillId="0" borderId="12" xfId="0" applyFont="1" applyFill="1" applyBorder="1" applyAlignment="1">
      <alignment vertical="top" wrapText="1"/>
    </xf>
    <xf numFmtId="1" fontId="0" fillId="0" borderId="12" xfId="0" applyNumberFormat="1" applyFill="1" applyBorder="1" applyAlignment="1">
      <alignment vertical="top" wrapText="1"/>
    </xf>
    <xf numFmtId="0" fontId="0" fillId="0" borderId="12" xfId="0" applyNumberFormat="1" applyFont="1" applyFill="1" applyBorder="1" applyAlignment="1">
      <alignment horizontal="left" vertical="center" wrapText="1"/>
    </xf>
    <xf numFmtId="0" fontId="0" fillId="36" borderId="0" xfId="0" applyFont="1" applyFill="1" applyAlignment="1">
      <alignment vertical="top" wrapText="1"/>
    </xf>
    <xf numFmtId="0" fontId="0" fillId="0" borderId="12" xfId="0" applyNumberFormat="1" applyFont="1" applyFill="1" applyBorder="1" applyAlignment="1">
      <alignment vertical="center" wrapText="1"/>
    </xf>
    <xf numFmtId="0" fontId="0" fillId="0" borderId="12" xfId="0" applyNumberFormat="1" applyFont="1" applyFill="1" applyBorder="1" applyAlignment="1">
      <alignment vertical="top" wrapText="1"/>
    </xf>
    <xf numFmtId="0" fontId="0" fillId="37" borderId="0" xfId="0" applyFont="1" applyFill="1" applyAlignment="1">
      <alignment vertical="top" wrapText="1"/>
    </xf>
    <xf numFmtId="4" fontId="11" fillId="0" borderId="12" xfId="0" applyNumberFormat="1" applyFont="1" applyFill="1" applyBorder="1" applyAlignment="1">
      <alignment vertical="top" wrapText="1"/>
    </xf>
    <xf numFmtId="0" fontId="0" fillId="0" borderId="0" xfId="0" applyFont="1" applyFill="1" applyBorder="1" applyAlignment="1">
      <alignment vertical="top" wrapText="1"/>
    </xf>
    <xf numFmtId="0" fontId="0" fillId="37" borderId="0" xfId="0" applyFont="1" applyFill="1" applyBorder="1" applyAlignment="1">
      <alignment vertical="top" wrapText="1"/>
    </xf>
    <xf numFmtId="0" fontId="12" fillId="38" borderId="0" xfId="0" applyFont="1" applyFill="1" applyBorder="1" applyAlignment="1">
      <alignment vertical="top" wrapText="1"/>
    </xf>
    <xf numFmtId="0" fontId="8" fillId="0" borderId="11" xfId="0" applyFont="1" applyFill="1" applyBorder="1" applyAlignment="1">
      <alignment vertical="top" wrapText="1"/>
    </xf>
    <xf numFmtId="1" fontId="0" fillId="0" borderId="11" xfId="0" applyNumberFormat="1" applyFill="1" applyBorder="1" applyAlignment="1">
      <alignment vertical="top" wrapText="1"/>
    </xf>
    <xf numFmtId="164" fontId="8" fillId="0" borderId="11" xfId="45" applyFont="1" applyFill="1" applyBorder="1" applyAlignment="1" applyProtection="1">
      <alignment vertical="top" wrapText="1"/>
      <protection/>
    </xf>
    <xf numFmtId="0" fontId="8" fillId="0" borderId="13" xfId="0" applyFont="1" applyFill="1" applyBorder="1" applyAlignment="1">
      <alignment vertical="top" wrapText="1"/>
    </xf>
    <xf numFmtId="1" fontId="8" fillId="0" borderId="14" xfId="0" applyNumberFormat="1" applyFont="1" applyFill="1" applyBorder="1" applyAlignment="1">
      <alignment horizontal="right" vertical="top" wrapText="1"/>
    </xf>
    <xf numFmtId="0" fontId="8" fillId="0" borderId="14" xfId="0" applyFont="1" applyFill="1" applyBorder="1" applyAlignment="1">
      <alignment vertical="top" wrapText="1"/>
    </xf>
    <xf numFmtId="164" fontId="8" fillId="0" borderId="13" xfId="45" applyFont="1" applyFill="1" applyBorder="1" applyAlignment="1" applyProtection="1">
      <alignment vertical="top" wrapText="1"/>
      <protection/>
    </xf>
    <xf numFmtId="1" fontId="8" fillId="0" borderId="15" xfId="0" applyNumberFormat="1" applyFont="1" applyFill="1" applyBorder="1" applyAlignment="1">
      <alignment horizontal="right" vertical="top" wrapText="1"/>
    </xf>
    <xf numFmtId="0" fontId="8" fillId="0" borderId="15" xfId="0" applyFont="1" applyFill="1" applyBorder="1" applyAlignment="1">
      <alignment vertical="top" wrapText="1"/>
    </xf>
    <xf numFmtId="0" fontId="1" fillId="0" borderId="0" xfId="0" applyFont="1" applyFill="1" applyAlignment="1">
      <alignment vertical="top" wrapText="1"/>
    </xf>
    <xf numFmtId="0" fontId="2" fillId="0" borderId="12" xfId="0" applyNumberFormat="1" applyFont="1" applyFill="1" applyBorder="1" applyAlignment="1">
      <alignment vertical="center" wrapText="1"/>
    </xf>
    <xf numFmtId="0" fontId="2" fillId="38" borderId="0" xfId="0" applyNumberFormat="1" applyFont="1" applyFill="1" applyAlignment="1">
      <alignment vertical="center" wrapText="1"/>
    </xf>
    <xf numFmtId="1" fontId="8" fillId="0" borderId="13" xfId="0" applyNumberFormat="1" applyFont="1" applyFill="1" applyBorder="1" applyAlignment="1">
      <alignment horizontal="right" vertical="top" wrapText="1"/>
    </xf>
    <xf numFmtId="0" fontId="14" fillId="0" borderId="13" xfId="0" applyFont="1" applyFill="1" applyBorder="1" applyAlignment="1">
      <alignment vertical="top" wrapText="1"/>
    </xf>
    <xf numFmtId="0" fontId="9" fillId="0" borderId="12" xfId="0" applyFont="1" applyFill="1" applyBorder="1" applyAlignment="1">
      <alignment vertical="top" wrapText="1"/>
    </xf>
    <xf numFmtId="0" fontId="8" fillId="0" borderId="0" xfId="0" applyNumberFormat="1" applyFont="1" applyFill="1" applyBorder="1" applyAlignment="1">
      <alignment vertical="center" wrapText="1"/>
    </xf>
    <xf numFmtId="0" fontId="16" fillId="0" borderId="12" xfId="0" applyNumberFormat="1" applyFont="1" applyFill="1" applyBorder="1" applyAlignment="1">
      <alignment horizontal="right" vertical="top" wrapText="1"/>
    </xf>
    <xf numFmtId="0" fontId="0" fillId="39" borderId="13" xfId="0" applyNumberFormat="1" applyFill="1" applyBorder="1" applyAlignment="1">
      <alignment vertical="top" wrapText="1"/>
    </xf>
    <xf numFmtId="0" fontId="0" fillId="39" borderId="13" xfId="0" applyNumberFormat="1" applyFill="1" applyBorder="1" applyAlignment="1">
      <alignment horizontal="center" vertical="top" wrapText="1"/>
    </xf>
    <xf numFmtId="166" fontId="17" fillId="39" borderId="12" xfId="61" applyNumberFormat="1" applyFont="1" applyFill="1" applyBorder="1" applyAlignment="1" applyProtection="1">
      <alignment horizontal="right" vertical="top" wrapText="1"/>
      <protection/>
    </xf>
    <xf numFmtId="0" fontId="16" fillId="0" borderId="0" xfId="0" applyNumberFormat="1" applyFont="1" applyFill="1" applyBorder="1" applyAlignment="1">
      <alignment horizontal="right" vertical="top" wrapText="1"/>
    </xf>
    <xf numFmtId="0" fontId="0" fillId="0" borderId="0" xfId="0" applyNumberFormat="1" applyFill="1" applyBorder="1" applyAlignment="1">
      <alignment vertical="top" wrapText="1"/>
    </xf>
    <xf numFmtId="0" fontId="0" fillId="0" borderId="0" xfId="0" applyNumberFormat="1" applyFill="1" applyBorder="1" applyAlignment="1">
      <alignment horizontal="center" vertical="top" wrapText="1"/>
    </xf>
    <xf numFmtId="167" fontId="0" fillId="0" borderId="0" xfId="0" applyNumberFormat="1" applyFill="1" applyBorder="1" applyAlignment="1">
      <alignment vertical="top" wrapText="1"/>
    </xf>
    <xf numFmtId="0" fontId="6" fillId="33" borderId="12" xfId="0" applyNumberFormat="1" applyFont="1" applyFill="1" applyBorder="1" applyAlignment="1">
      <alignment horizontal="center" vertical="top" wrapText="1"/>
    </xf>
    <xf numFmtId="0" fontId="8" fillId="0" borderId="0" xfId="0" applyNumberFormat="1" applyFont="1" applyAlignment="1">
      <alignment vertical="center" wrapText="1"/>
    </xf>
    <xf numFmtId="0" fontId="8" fillId="0" borderId="12" xfId="0" applyFont="1" applyFill="1" applyBorder="1" applyAlignment="1">
      <alignment horizontal="left" vertical="top" wrapText="1"/>
    </xf>
    <xf numFmtId="0" fontId="8" fillId="0" borderId="16" xfId="0" applyFont="1" applyFill="1" applyBorder="1" applyAlignment="1">
      <alignment vertical="top" wrapText="1"/>
    </xf>
    <xf numFmtId="0" fontId="8" fillId="0" borderId="0" xfId="0" applyNumberFormat="1" applyFont="1" applyFill="1" applyAlignment="1">
      <alignment vertical="center" wrapText="1"/>
    </xf>
    <xf numFmtId="0" fontId="0" fillId="0" borderId="0" xfId="0" applyNumberFormat="1" applyFill="1" applyAlignment="1">
      <alignment vertical="center" wrapText="1"/>
    </xf>
    <xf numFmtId="0" fontId="0" fillId="38" borderId="0" xfId="0" applyNumberFormat="1" applyFill="1" applyAlignment="1">
      <alignment vertical="center" wrapText="1"/>
    </xf>
    <xf numFmtId="1" fontId="8" fillId="0" borderId="16" xfId="0" applyNumberFormat="1" applyFont="1" applyFill="1" applyBorder="1" applyAlignment="1">
      <alignment horizontal="right" vertical="top" wrapText="1"/>
    </xf>
    <xf numFmtId="0" fontId="8" fillId="0" borderId="17" xfId="0" applyFont="1" applyFill="1" applyBorder="1" applyAlignment="1">
      <alignment vertical="top" wrapText="1"/>
    </xf>
    <xf numFmtId="0" fontId="0" fillId="36" borderId="0" xfId="0" applyNumberFormat="1" applyFill="1" applyAlignment="1">
      <alignment vertical="center" wrapText="1"/>
    </xf>
    <xf numFmtId="0" fontId="0" fillId="0" borderId="13" xfId="0" applyFont="1" applyFill="1" applyBorder="1" applyAlignment="1">
      <alignment vertical="top" wrapText="1"/>
    </xf>
    <xf numFmtId="0" fontId="16" fillId="0" borderId="16" xfId="0" applyNumberFormat="1" applyFont="1" applyFill="1" applyBorder="1" applyAlignment="1">
      <alignment horizontal="right" vertical="top" wrapText="1"/>
    </xf>
    <xf numFmtId="0" fontId="0" fillId="39" borderId="12" xfId="0" applyNumberFormat="1" applyFill="1" applyBorder="1" applyAlignment="1">
      <alignment vertical="top" wrapText="1"/>
    </xf>
    <xf numFmtId="0" fontId="0" fillId="39" borderId="12" xfId="0" applyNumberFormat="1" applyFill="1" applyBorder="1" applyAlignment="1">
      <alignment horizontal="center" vertical="top" wrapText="1"/>
    </xf>
    <xf numFmtId="0" fontId="0" fillId="0" borderId="0" xfId="0" applyNumberFormat="1" applyAlignment="1">
      <alignment vertical="top" wrapText="1"/>
    </xf>
    <xf numFmtId="0" fontId="0" fillId="0" borderId="0" xfId="0" applyNumberFormat="1" applyAlignment="1">
      <alignment horizontal="center" vertical="top" wrapText="1"/>
    </xf>
    <xf numFmtId="0" fontId="6" fillId="33" borderId="11" xfId="0" applyNumberFormat="1" applyFont="1" applyFill="1" applyBorder="1" applyAlignment="1">
      <alignment horizontal="center" vertical="top" wrapText="1"/>
    </xf>
    <xf numFmtId="1" fontId="8" fillId="0" borderId="18" xfId="0" applyNumberFormat="1" applyFont="1" applyFill="1" applyBorder="1" applyAlignment="1">
      <alignment horizontal="right" vertical="top" wrapText="1"/>
    </xf>
    <xf numFmtId="1" fontId="8" fillId="0" borderId="13" xfId="0" applyNumberFormat="1" applyFont="1" applyFill="1" applyBorder="1" applyAlignment="1">
      <alignment vertical="top" wrapText="1"/>
    </xf>
    <xf numFmtId="164" fontId="8" fillId="0" borderId="17" xfId="45" applyFont="1" applyFill="1" applyBorder="1" applyAlignment="1" applyProtection="1">
      <alignment vertical="top" wrapText="1"/>
      <protection/>
    </xf>
    <xf numFmtId="1" fontId="8" fillId="0" borderId="11" xfId="0" applyNumberFormat="1" applyFont="1" applyFill="1" applyBorder="1" applyAlignment="1">
      <alignment horizontal="right" vertical="top" wrapText="1"/>
    </xf>
    <xf numFmtId="164" fontId="8" fillId="0" borderId="19" xfId="45" applyFont="1" applyFill="1" applyBorder="1" applyAlignment="1" applyProtection="1">
      <alignment vertical="top" wrapText="1"/>
      <protection/>
    </xf>
    <xf numFmtId="0" fontId="0" fillId="0" borderId="12" xfId="0" applyNumberFormat="1" applyFill="1" applyBorder="1" applyAlignment="1">
      <alignment vertical="center" wrapText="1"/>
    </xf>
    <xf numFmtId="0" fontId="0" fillId="0" borderId="0" xfId="0" applyNumberFormat="1" applyFill="1" applyBorder="1" applyAlignment="1">
      <alignment vertical="center" wrapText="1"/>
    </xf>
    <xf numFmtId="0" fontId="0" fillId="39" borderId="13" xfId="0" applyNumberFormat="1" applyFill="1" applyBorder="1" applyAlignment="1">
      <alignment vertical="center" wrapText="1"/>
    </xf>
    <xf numFmtId="0" fontId="0" fillId="39" borderId="20" xfId="0" applyNumberFormat="1" applyFill="1" applyBorder="1" applyAlignment="1">
      <alignment vertical="center" wrapText="1"/>
    </xf>
    <xf numFmtId="0" fontId="0" fillId="39" borderId="13" xfId="0" applyNumberFormat="1" applyFill="1" applyBorder="1" applyAlignment="1">
      <alignment horizontal="center" vertical="center" wrapText="1"/>
    </xf>
    <xf numFmtId="0" fontId="0" fillId="39" borderId="18" xfId="0" applyNumberFormat="1" applyFill="1" applyBorder="1" applyAlignment="1">
      <alignment vertical="center" wrapText="1"/>
    </xf>
    <xf numFmtId="166" fontId="17" fillId="39" borderId="13" xfId="61" applyNumberFormat="1" applyFont="1" applyFill="1" applyBorder="1" applyAlignment="1" applyProtection="1">
      <alignment horizontal="right" vertical="top" wrapText="1"/>
      <protection/>
    </xf>
    <xf numFmtId="0" fontId="16" fillId="34" borderId="12" xfId="0" applyNumberFormat="1" applyFont="1" applyFill="1" applyBorder="1" applyAlignment="1">
      <alignment horizontal="right" vertical="center" wrapText="1"/>
    </xf>
    <xf numFmtId="167" fontId="0" fillId="0" borderId="0" xfId="0" applyNumberFormat="1" applyAlignment="1">
      <alignment vertical="center" wrapText="1"/>
    </xf>
    <xf numFmtId="49" fontId="3" fillId="0" borderId="0" xfId="0" applyNumberFormat="1" applyFont="1" applyBorder="1" applyAlignment="1">
      <alignment horizontal="left" vertical="center" wrapText="1"/>
    </xf>
    <xf numFmtId="0" fontId="0" fillId="0" borderId="0" xfId="0" applyNumberFormat="1" applyFont="1" applyAlignment="1">
      <alignment vertical="center" wrapText="1"/>
    </xf>
    <xf numFmtId="0" fontId="0" fillId="40" borderId="0" xfId="0" applyNumberFormat="1" applyFill="1" applyAlignment="1">
      <alignment vertical="center" wrapText="1"/>
    </xf>
    <xf numFmtId="0" fontId="9" fillId="0" borderId="13" xfId="0" applyFont="1" applyFill="1" applyBorder="1" applyAlignment="1">
      <alignment vertical="top" wrapText="1"/>
    </xf>
    <xf numFmtId="0" fontId="16" fillId="34" borderId="13" xfId="0" applyNumberFormat="1" applyFont="1" applyFill="1" applyBorder="1" applyAlignment="1">
      <alignment horizontal="right" vertical="center" wrapText="1"/>
    </xf>
    <xf numFmtId="166" fontId="20" fillId="39" borderId="13" xfId="0" applyNumberFormat="1" applyFont="1" applyFill="1" applyBorder="1" applyAlignment="1">
      <alignment horizontal="right" vertical="top" wrapText="1"/>
    </xf>
    <xf numFmtId="0" fontId="19" fillId="34" borderId="0" xfId="0" applyNumberFormat="1" applyFont="1" applyFill="1" applyBorder="1" applyAlignment="1">
      <alignment vertical="center" wrapText="1"/>
    </xf>
    <xf numFmtId="0" fontId="19" fillId="34" borderId="0" xfId="0" applyNumberFormat="1" applyFont="1" applyFill="1" applyBorder="1" applyAlignment="1">
      <alignment horizontal="center" vertical="center" wrapText="1"/>
    </xf>
    <xf numFmtId="0" fontId="18" fillId="34" borderId="21" xfId="0" applyNumberFormat="1" applyFont="1" applyFill="1" applyBorder="1" applyAlignment="1">
      <alignment horizontal="left" vertical="center" wrapText="1"/>
    </xf>
    <xf numFmtId="0" fontId="6" fillId="33" borderId="12" xfId="0" applyNumberFormat="1" applyFont="1" applyFill="1" applyBorder="1" applyAlignment="1">
      <alignment horizontal="center" vertical="center" wrapText="1"/>
    </xf>
    <xf numFmtId="0" fontId="0" fillId="39" borderId="12" xfId="0" applyNumberFormat="1" applyFill="1" applyBorder="1" applyAlignment="1">
      <alignment vertical="center" wrapText="1"/>
    </xf>
    <xf numFmtId="0" fontId="0" fillId="39" borderId="12" xfId="0" applyNumberFormat="1" applyFill="1" applyBorder="1" applyAlignment="1">
      <alignment horizontal="center" vertical="center" wrapText="1"/>
    </xf>
    <xf numFmtId="4" fontId="21" fillId="39" borderId="12" xfId="0" applyNumberFormat="1" applyFont="1" applyFill="1" applyBorder="1" applyAlignment="1">
      <alignment horizontal="right" vertical="center" wrapText="1"/>
    </xf>
    <xf numFmtId="0" fontId="22" fillId="33" borderId="12"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165" fontId="0" fillId="0" borderId="0" xfId="0" applyNumberFormat="1" applyAlignment="1">
      <alignment vertical="center" wrapText="1"/>
    </xf>
    <xf numFmtId="0" fontId="12" fillId="0" borderId="0" xfId="0" applyNumberFormat="1" applyFont="1" applyFill="1" applyBorder="1" applyAlignment="1">
      <alignment horizontal="left" vertical="top" wrapText="1"/>
    </xf>
    <xf numFmtId="0" fontId="0" fillId="0" borderId="0" xfId="0" applyNumberFormat="1" applyFill="1" applyAlignment="1">
      <alignment horizontal="center" vertical="center" wrapText="1"/>
    </xf>
    <xf numFmtId="165" fontId="1" fillId="0" borderId="0" xfId="61" applyFill="1" applyBorder="1" applyAlignment="1" applyProtection="1">
      <alignment vertical="center" wrapText="1"/>
      <protection/>
    </xf>
    <xf numFmtId="0" fontId="12" fillId="41" borderId="0" xfId="0" applyNumberFormat="1" applyFont="1" applyFill="1" applyBorder="1" applyAlignment="1">
      <alignment horizontal="left" vertical="center" wrapText="1"/>
    </xf>
    <xf numFmtId="0" fontId="0" fillId="41" borderId="0" xfId="0" applyNumberFormat="1" applyFill="1" applyAlignment="1">
      <alignment vertical="center" wrapText="1"/>
    </xf>
    <xf numFmtId="0" fontId="0" fillId="41" borderId="0" xfId="0" applyNumberFormat="1" applyFill="1" applyAlignment="1">
      <alignment horizontal="center" vertical="center" wrapText="1"/>
    </xf>
    <xf numFmtId="165" fontId="1" fillId="41" borderId="0" xfId="61" applyFill="1" applyBorder="1" applyAlignment="1" applyProtection="1">
      <alignment vertical="center" wrapText="1"/>
      <protection/>
    </xf>
    <xf numFmtId="0" fontId="23" fillId="0" borderId="0" xfId="0" applyFont="1" applyAlignment="1">
      <alignment vertical="top" wrapText="1"/>
    </xf>
    <xf numFmtId="166" fontId="0" fillId="0" borderId="0" xfId="0" applyNumberFormat="1" applyAlignment="1">
      <alignment vertical="center" wrapText="1"/>
    </xf>
    <xf numFmtId="166" fontId="24" fillId="0" borderId="0" xfId="0" applyNumberFormat="1" applyFont="1" applyFill="1" applyAlignment="1">
      <alignment vertical="center" wrapText="1"/>
    </xf>
    <xf numFmtId="168" fontId="24" fillId="0" borderId="0" xfId="0" applyNumberFormat="1" applyFont="1" applyFill="1" applyAlignment="1">
      <alignment vertical="center" wrapText="1"/>
    </xf>
    <xf numFmtId="164" fontId="25" fillId="0" borderId="0" xfId="45" applyNumberFormat="1" applyFont="1" applyFill="1" applyBorder="1" applyAlignment="1" applyProtection="1">
      <alignment vertical="top" wrapText="1"/>
      <protection/>
    </xf>
    <xf numFmtId="168" fontId="0" fillId="0" borderId="0" xfId="0" applyNumberFormat="1" applyAlignment="1">
      <alignment vertical="center" wrapText="1"/>
    </xf>
    <xf numFmtId="0" fontId="21" fillId="0" borderId="0" xfId="0" applyNumberFormat="1" applyFont="1" applyAlignment="1">
      <alignment vertical="center" wrapText="1"/>
    </xf>
    <xf numFmtId="164" fontId="24" fillId="0" borderId="0" xfId="0" applyNumberFormat="1" applyFont="1" applyAlignment="1">
      <alignment vertical="center" wrapText="1"/>
    </xf>
    <xf numFmtId="0" fontId="12" fillId="0" borderId="12" xfId="0" applyFont="1" applyFill="1" applyBorder="1" applyAlignment="1">
      <alignment vertical="top"/>
    </xf>
    <xf numFmtId="0" fontId="0" fillId="0" borderId="12" xfId="0" applyFont="1" applyFill="1" applyBorder="1" applyAlignment="1">
      <alignment vertical="top"/>
    </xf>
    <xf numFmtId="0" fontId="15" fillId="0" borderId="0" xfId="0" applyFont="1" applyFill="1" applyAlignment="1">
      <alignment vertical="top" wrapText="1"/>
    </xf>
    <xf numFmtId="0" fontId="7" fillId="0" borderId="0" xfId="0" applyNumberFormat="1" applyFont="1" applyFill="1" applyAlignment="1">
      <alignment horizontal="center" vertical="center" wrapText="1"/>
    </xf>
    <xf numFmtId="0" fontId="12" fillId="0" borderId="0" xfId="0" applyFont="1" applyFill="1" applyBorder="1" applyAlignment="1">
      <alignment vertical="top" wrapText="1"/>
    </xf>
    <xf numFmtId="1" fontId="12" fillId="0" borderId="12" xfId="0" applyNumberFormat="1" applyFont="1" applyFill="1" applyBorder="1" applyAlignment="1">
      <alignment vertical="top"/>
    </xf>
    <xf numFmtId="0" fontId="13" fillId="0" borderId="12" xfId="0" applyFont="1" applyFill="1" applyBorder="1" applyAlignment="1">
      <alignment vertical="top" wrapText="1"/>
    </xf>
    <xf numFmtId="0" fontId="0" fillId="0" borderId="12" xfId="0" applyFont="1" applyFill="1" applyBorder="1" applyAlignment="1">
      <alignment vertical="top" wrapText="1"/>
    </xf>
    <xf numFmtId="0" fontId="12" fillId="0" borderId="12" xfId="0" applyFont="1" applyFill="1" applyBorder="1" applyAlignment="1">
      <alignment vertical="top" wrapText="1"/>
    </xf>
    <xf numFmtId="0" fontId="14" fillId="0" borderId="12" xfId="0" applyFont="1" applyFill="1" applyBorder="1" applyAlignment="1">
      <alignment vertical="top" wrapText="1"/>
    </xf>
    <xf numFmtId="0" fontId="8" fillId="0" borderId="12" xfId="0" applyNumberFormat="1" applyFont="1" applyFill="1" applyBorder="1" applyAlignment="1">
      <alignment horizontal="center" vertical="top" wrapText="1"/>
    </xf>
    <xf numFmtId="1" fontId="0" fillId="0" borderId="12" xfId="0" applyNumberFormat="1" applyFill="1" applyBorder="1" applyAlignment="1">
      <alignment vertical="top"/>
    </xf>
    <xf numFmtId="0" fontId="0" fillId="0" borderId="0" xfId="0" applyNumberFormat="1" applyFont="1" applyFill="1" applyAlignment="1">
      <alignment vertical="center" wrapText="1"/>
    </xf>
    <xf numFmtId="0" fontId="12" fillId="0" borderId="0" xfId="0" applyNumberFormat="1" applyFont="1" applyFill="1" applyBorder="1" applyAlignment="1">
      <alignment horizontal="left" vertical="top" wrapText="1"/>
    </xf>
    <xf numFmtId="0" fontId="19" fillId="34" borderId="0" xfId="0" applyNumberFormat="1" applyFont="1" applyFill="1" applyBorder="1" applyAlignment="1">
      <alignment horizontal="left" vertical="top" wrapText="1"/>
    </xf>
    <xf numFmtId="0" fontId="18" fillId="34" borderId="22" xfId="0" applyNumberFormat="1" applyFont="1" applyFill="1" applyBorder="1" applyAlignment="1">
      <alignment horizontal="left" vertical="center" wrapText="1"/>
    </xf>
    <xf numFmtId="0" fontId="4" fillId="0" borderId="23" xfId="0" applyNumberFormat="1" applyFont="1" applyFill="1" applyBorder="1" applyAlignment="1">
      <alignment horizontal="left" vertical="top" wrapText="1"/>
    </xf>
    <xf numFmtId="49" fontId="3" fillId="0" borderId="0" xfId="0" applyNumberFormat="1" applyFont="1" applyBorder="1" applyAlignment="1">
      <alignment horizontal="right" vertical="center" wrapText="1"/>
    </xf>
    <xf numFmtId="0" fontId="4" fillId="0" borderId="10" xfId="0" applyNumberFormat="1" applyFont="1" applyFill="1" applyBorder="1" applyAlignment="1">
      <alignment horizontal="left" vertical="center" wrapText="1"/>
    </xf>
    <xf numFmtId="0" fontId="5" fillId="34" borderId="22" xfId="0" applyNumberFormat="1" applyFont="1" applyFill="1" applyBorder="1" applyAlignment="1">
      <alignment vertical="center" wrapText="1"/>
    </xf>
    <xf numFmtId="0" fontId="18" fillId="34" borderId="22" xfId="0" applyNumberFormat="1" applyFont="1" applyFill="1" applyBorder="1" applyAlignment="1">
      <alignment horizontal="left" vertical="top" wrapText="1"/>
    </xf>
    <xf numFmtId="0" fontId="18" fillId="34" borderId="24" xfId="0" applyNumberFormat="1" applyFont="1" applyFill="1" applyBorder="1" applyAlignment="1">
      <alignment horizontal="left" vertical="top" wrapText="1"/>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rmal 2" xfId="48"/>
    <cellStyle name="Nota" xfId="49"/>
    <cellStyle name="Percent" xfId="50"/>
    <cellStyle name="Saíd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 name="Comma"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FE7F5"/>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50E"/>
      <rgbColor rgb="00FF6600"/>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xdr:col>
      <xdr:colOff>657225</xdr:colOff>
      <xdr:row>0</xdr:row>
      <xdr:rowOff>1295400</xdr:rowOff>
    </xdr:to>
    <xdr:pic>
      <xdr:nvPicPr>
        <xdr:cNvPr id="1" name="Figuras 4"/>
        <xdr:cNvPicPr preferRelativeResize="1">
          <a:picLocks noChangeAspect="1"/>
        </xdr:cNvPicPr>
      </xdr:nvPicPr>
      <xdr:blipFill>
        <a:blip r:embed="rId1"/>
        <a:stretch>
          <a:fillRect/>
        </a:stretch>
      </xdr:blipFill>
      <xdr:spPr>
        <a:xfrm>
          <a:off x="0" y="19050"/>
          <a:ext cx="3857625" cy="12763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V1542"/>
  <sheetViews>
    <sheetView tabSelected="1" zoomScale="70" zoomScaleNormal="70" zoomScaleSheetLayoutView="55" zoomScalePageLayoutView="0" workbookViewId="0" topLeftCell="A1133">
      <selection activeCell="C1544" sqref="C1544"/>
    </sheetView>
  </sheetViews>
  <sheetFormatPr defaultColWidth="9.00390625" defaultRowHeight="12.75" customHeight="1"/>
  <cols>
    <col min="1" max="1" width="42.00390625" style="1" customWidth="1"/>
    <col min="2" max="2" width="22.00390625" style="1" customWidth="1"/>
    <col min="3" max="3" width="45.75390625" style="1" customWidth="1"/>
    <col min="4" max="4" width="16.75390625" style="2" customWidth="1"/>
    <col min="5" max="5" width="25.625" style="1" customWidth="1"/>
    <col min="6" max="6" width="16.50390625" style="1" customWidth="1"/>
    <col min="7" max="7" width="23.00390625" style="1" customWidth="1"/>
    <col min="8" max="8" width="23.125" style="1" customWidth="1"/>
    <col min="9" max="9" width="26.375" style="1" customWidth="1"/>
    <col min="10" max="22" width="9.00390625" style="57" customWidth="1"/>
    <col min="23" max="16384" width="9.00390625" style="1" customWidth="1"/>
  </cols>
  <sheetData>
    <row r="1" ht="107.25" customHeight="1"/>
    <row r="2" spans="1:9" ht="29.25" customHeight="1">
      <c r="A2" s="131" t="s">
        <v>0</v>
      </c>
      <c r="B2" s="131"/>
      <c r="C2" s="131"/>
      <c r="D2" s="131"/>
      <c r="E2" s="131"/>
      <c r="F2" s="131"/>
      <c r="G2" s="131"/>
      <c r="H2" s="131"/>
      <c r="I2" s="131"/>
    </row>
    <row r="3" spans="1:9" ht="28.5" customHeight="1">
      <c r="A3" s="132" t="s">
        <v>1</v>
      </c>
      <c r="B3" s="132"/>
      <c r="C3" s="132"/>
      <c r="D3" s="132"/>
      <c r="E3" s="132"/>
      <c r="F3" s="132"/>
      <c r="G3" s="132"/>
      <c r="H3" s="132"/>
      <c r="I3" s="132"/>
    </row>
    <row r="4" ht="14.25" customHeight="1"/>
    <row r="5" spans="1:9" ht="15.75" customHeight="1">
      <c r="A5" s="133" t="s">
        <v>2</v>
      </c>
      <c r="B5" s="133"/>
      <c r="C5" s="133"/>
      <c r="D5" s="133"/>
      <c r="E5" s="133"/>
      <c r="F5" s="133"/>
      <c r="G5" s="133"/>
      <c r="H5" s="133"/>
      <c r="I5" s="133"/>
    </row>
    <row r="6" spans="1:22" s="6" customFormat="1" ht="26.25" customHeight="1">
      <c r="A6" s="5" t="s">
        <v>3</v>
      </c>
      <c r="B6" s="5" t="s">
        <v>4</v>
      </c>
      <c r="C6" s="5" t="s">
        <v>5</v>
      </c>
      <c r="D6" s="5" t="s">
        <v>6</v>
      </c>
      <c r="E6" s="5" t="s">
        <v>7</v>
      </c>
      <c r="F6" s="5" t="s">
        <v>8</v>
      </c>
      <c r="G6" s="5" t="s">
        <v>9</v>
      </c>
      <c r="H6" s="5" t="s">
        <v>10</v>
      </c>
      <c r="I6" s="5" t="s">
        <v>11</v>
      </c>
      <c r="J6" s="117"/>
      <c r="K6" s="117"/>
      <c r="L6" s="117"/>
      <c r="M6" s="117"/>
      <c r="N6" s="117"/>
      <c r="O6" s="117"/>
      <c r="P6" s="117"/>
      <c r="Q6" s="117"/>
      <c r="R6" s="117"/>
      <c r="S6" s="117"/>
      <c r="T6" s="117"/>
      <c r="U6" s="117"/>
      <c r="V6" s="117"/>
    </row>
    <row r="7" spans="1:22" s="10" customFormat="1" ht="29.25" customHeight="1">
      <c r="A7" s="7" t="s">
        <v>12</v>
      </c>
      <c r="B7" s="8">
        <v>4322541000197</v>
      </c>
      <c r="C7" s="7" t="s">
        <v>13</v>
      </c>
      <c r="D7" s="7" t="s">
        <v>14</v>
      </c>
      <c r="E7" s="7" t="s">
        <v>15</v>
      </c>
      <c r="F7" s="7" t="s">
        <v>16</v>
      </c>
      <c r="G7" s="9">
        <v>99.9</v>
      </c>
      <c r="H7" s="9">
        <v>0</v>
      </c>
      <c r="I7" s="9">
        <v>99.9</v>
      </c>
      <c r="J7" s="11"/>
      <c r="K7" s="11"/>
      <c r="L7" s="11"/>
      <c r="M7" s="11"/>
      <c r="N7" s="11"/>
      <c r="O7" s="11"/>
      <c r="P7" s="11"/>
      <c r="Q7" s="11"/>
      <c r="R7" s="11"/>
      <c r="S7" s="11"/>
      <c r="T7" s="11"/>
      <c r="U7" s="11"/>
      <c r="V7" s="11"/>
    </row>
    <row r="8" spans="1:22" s="10" customFormat="1" ht="29.25" customHeight="1">
      <c r="A8" s="7" t="s">
        <v>12</v>
      </c>
      <c r="B8" s="8">
        <v>4322541000197</v>
      </c>
      <c r="C8" s="7" t="s">
        <v>13</v>
      </c>
      <c r="D8" s="7" t="s">
        <v>14</v>
      </c>
      <c r="E8" s="7" t="s">
        <v>15</v>
      </c>
      <c r="F8" s="7" t="s">
        <v>17</v>
      </c>
      <c r="G8" s="9">
        <v>126.54</v>
      </c>
      <c r="H8" s="9">
        <v>0</v>
      </c>
      <c r="I8" s="9">
        <v>126.54</v>
      </c>
      <c r="J8" s="11"/>
      <c r="K8" s="11"/>
      <c r="L8" s="11"/>
      <c r="M8" s="11"/>
      <c r="N8" s="11"/>
      <c r="O8" s="11"/>
      <c r="P8" s="11"/>
      <c r="Q8" s="11"/>
      <c r="R8" s="11"/>
      <c r="S8" s="11"/>
      <c r="T8" s="11"/>
      <c r="U8" s="11"/>
      <c r="V8" s="11"/>
    </row>
    <row r="9" spans="1:22" s="10" customFormat="1" ht="98.25" customHeight="1">
      <c r="A9" s="7" t="s">
        <v>18</v>
      </c>
      <c r="B9" s="8">
        <v>33683111000107</v>
      </c>
      <c r="C9" s="7" t="s">
        <v>19</v>
      </c>
      <c r="D9" s="7" t="s">
        <v>14</v>
      </c>
      <c r="E9" s="7" t="s">
        <v>20</v>
      </c>
      <c r="F9" s="7" t="s">
        <v>21</v>
      </c>
      <c r="G9" s="9">
        <v>1146.76</v>
      </c>
      <c r="H9" s="9">
        <v>0</v>
      </c>
      <c r="I9" s="9">
        <v>573.38</v>
      </c>
      <c r="J9" s="11"/>
      <c r="K9" s="11"/>
      <c r="L9" s="11"/>
      <c r="M9" s="11"/>
      <c r="N9" s="11"/>
      <c r="O9" s="11"/>
      <c r="P9" s="11"/>
      <c r="Q9" s="11"/>
      <c r="R9" s="11"/>
      <c r="S9" s="11"/>
      <c r="T9" s="11"/>
      <c r="U9" s="11"/>
      <c r="V9" s="11"/>
    </row>
    <row r="10" spans="1:22" s="10" customFormat="1" ht="69" customHeight="1">
      <c r="A10" s="7" t="s">
        <v>22</v>
      </c>
      <c r="B10" s="8">
        <v>4409637000197</v>
      </c>
      <c r="C10" s="7" t="s">
        <v>23</v>
      </c>
      <c r="D10" s="7" t="s">
        <v>24</v>
      </c>
      <c r="E10" s="7" t="s">
        <v>25</v>
      </c>
      <c r="F10" s="7" t="s">
        <v>26</v>
      </c>
      <c r="G10" s="9">
        <v>369864</v>
      </c>
      <c r="H10" s="9">
        <v>0</v>
      </c>
      <c r="I10" s="9">
        <v>232715.24</v>
      </c>
      <c r="J10" s="11"/>
      <c r="K10" s="11"/>
      <c r="L10" s="11"/>
      <c r="M10" s="11"/>
      <c r="N10" s="11"/>
      <c r="O10" s="11"/>
      <c r="P10" s="11"/>
      <c r="Q10" s="11"/>
      <c r="R10" s="11"/>
      <c r="S10" s="11"/>
      <c r="T10" s="11"/>
      <c r="U10" s="11"/>
      <c r="V10" s="11"/>
    </row>
    <row r="11" spans="1:22" s="10" customFormat="1" ht="96.75" customHeight="1">
      <c r="A11" s="7" t="s">
        <v>27</v>
      </c>
      <c r="B11" s="8">
        <v>3264927000127</v>
      </c>
      <c r="C11" s="7" t="s">
        <v>28</v>
      </c>
      <c r="D11" s="7" t="s">
        <v>14</v>
      </c>
      <c r="E11" s="7" t="s">
        <v>29</v>
      </c>
      <c r="F11" s="7" t="s">
        <v>30</v>
      </c>
      <c r="G11" s="9">
        <v>19850</v>
      </c>
      <c r="H11" s="9">
        <v>0</v>
      </c>
      <c r="I11" s="9">
        <v>18422.69</v>
      </c>
      <c r="J11" s="11"/>
      <c r="K11" s="11"/>
      <c r="L11" s="11"/>
      <c r="M11" s="11"/>
      <c r="N11" s="11"/>
      <c r="O11" s="11"/>
      <c r="P11" s="11"/>
      <c r="Q11" s="11"/>
      <c r="R11" s="11"/>
      <c r="S11" s="11"/>
      <c r="T11" s="11"/>
      <c r="U11" s="11"/>
      <c r="V11" s="11"/>
    </row>
    <row r="12" spans="1:22" s="10" customFormat="1" ht="145.5" customHeight="1">
      <c r="A12" s="7" t="s">
        <v>31</v>
      </c>
      <c r="B12" s="8">
        <v>7884579000141</v>
      </c>
      <c r="C12" s="7" t="s">
        <v>32</v>
      </c>
      <c r="D12" s="7" t="s">
        <v>24</v>
      </c>
      <c r="E12" s="7" t="s">
        <v>33</v>
      </c>
      <c r="F12" s="7" t="s">
        <v>34</v>
      </c>
      <c r="G12" s="9">
        <v>9150</v>
      </c>
      <c r="H12" s="9">
        <v>0</v>
      </c>
      <c r="I12" s="9">
        <v>9150</v>
      </c>
      <c r="J12" s="11"/>
      <c r="K12" s="11"/>
      <c r="L12" s="11"/>
      <c r="M12" s="11"/>
      <c r="N12" s="11"/>
      <c r="O12" s="11"/>
      <c r="P12" s="11"/>
      <c r="Q12" s="11"/>
      <c r="R12" s="11"/>
      <c r="S12" s="11"/>
      <c r="T12" s="11"/>
      <c r="U12" s="11"/>
      <c r="V12" s="11"/>
    </row>
    <row r="13" spans="1:22" s="10" customFormat="1" ht="81" customHeight="1">
      <c r="A13" s="7" t="s">
        <v>35</v>
      </c>
      <c r="B13" s="8">
        <v>4561791000180</v>
      </c>
      <c r="C13" s="7" t="s">
        <v>36</v>
      </c>
      <c r="D13" s="7" t="s">
        <v>24</v>
      </c>
      <c r="E13" s="7" t="s">
        <v>33</v>
      </c>
      <c r="F13" s="7" t="s">
        <v>37</v>
      </c>
      <c r="G13" s="9">
        <v>21600</v>
      </c>
      <c r="H13" s="9">
        <v>0</v>
      </c>
      <c r="I13" s="9">
        <v>0</v>
      </c>
      <c r="J13" s="11"/>
      <c r="K13" s="11"/>
      <c r="L13" s="11"/>
      <c r="M13" s="11"/>
      <c r="N13" s="11"/>
      <c r="O13" s="11"/>
      <c r="P13" s="11"/>
      <c r="Q13" s="11"/>
      <c r="R13" s="11"/>
      <c r="S13" s="11"/>
      <c r="T13" s="11"/>
      <c r="U13" s="11"/>
      <c r="V13" s="11"/>
    </row>
    <row r="14" spans="1:22" s="10" customFormat="1" ht="29.25" customHeight="1">
      <c r="A14" s="7" t="s">
        <v>38</v>
      </c>
      <c r="B14" s="8">
        <v>9172237000124</v>
      </c>
      <c r="C14" s="7" t="s">
        <v>39</v>
      </c>
      <c r="D14" s="7" t="s">
        <v>24</v>
      </c>
      <c r="E14" s="7" t="s">
        <v>33</v>
      </c>
      <c r="F14" s="7" t="s">
        <v>40</v>
      </c>
      <c r="G14" s="9">
        <f>369999.75+5729.26</f>
        <v>375729.01</v>
      </c>
      <c r="H14" s="9">
        <v>0</v>
      </c>
      <c r="I14" s="9">
        <v>375729.01</v>
      </c>
      <c r="J14" s="11"/>
      <c r="K14" s="11"/>
      <c r="L14" s="11"/>
      <c r="M14" s="11"/>
      <c r="N14" s="11"/>
      <c r="O14" s="11"/>
      <c r="P14" s="11"/>
      <c r="Q14" s="11"/>
      <c r="R14" s="11"/>
      <c r="S14" s="11"/>
      <c r="T14" s="11"/>
      <c r="U14" s="11"/>
      <c r="V14" s="11"/>
    </row>
    <row r="15" spans="1:22" s="10" customFormat="1" ht="29.25" customHeight="1">
      <c r="A15" s="7" t="s">
        <v>41</v>
      </c>
      <c r="B15" s="8">
        <v>3146650215</v>
      </c>
      <c r="C15" s="7" t="s">
        <v>42</v>
      </c>
      <c r="D15" s="7" t="s">
        <v>14</v>
      </c>
      <c r="E15" s="7" t="s">
        <v>20</v>
      </c>
      <c r="F15" s="7" t="s">
        <v>43</v>
      </c>
      <c r="G15" s="9">
        <v>112200</v>
      </c>
      <c r="H15" s="9">
        <v>0</v>
      </c>
      <c r="I15" s="9">
        <v>28050</v>
      </c>
      <c r="J15" s="11"/>
      <c r="K15" s="11"/>
      <c r="L15" s="11"/>
      <c r="M15" s="11"/>
      <c r="N15" s="11"/>
      <c r="O15" s="11"/>
      <c r="P15" s="11"/>
      <c r="Q15" s="11"/>
      <c r="R15" s="11"/>
      <c r="S15" s="11"/>
      <c r="T15" s="11"/>
      <c r="U15" s="11"/>
      <c r="V15" s="11"/>
    </row>
    <row r="16" spans="1:22" s="10" customFormat="1" ht="29.25" customHeight="1">
      <c r="A16" s="7" t="s">
        <v>44</v>
      </c>
      <c r="B16" s="8">
        <v>40432544000147</v>
      </c>
      <c r="C16" s="7" t="s">
        <v>45</v>
      </c>
      <c r="D16" s="7" t="s">
        <v>24</v>
      </c>
      <c r="E16" s="7" t="s">
        <v>33</v>
      </c>
      <c r="F16" s="7" t="s">
        <v>46</v>
      </c>
      <c r="G16" s="9">
        <v>93134.64</v>
      </c>
      <c r="H16" s="9">
        <v>0</v>
      </c>
      <c r="I16" s="9">
        <v>8909.02</v>
      </c>
      <c r="J16" s="11"/>
      <c r="K16" s="11"/>
      <c r="L16" s="11"/>
      <c r="M16" s="11"/>
      <c r="N16" s="11"/>
      <c r="O16" s="11"/>
      <c r="P16" s="11"/>
      <c r="Q16" s="11"/>
      <c r="R16" s="11"/>
      <c r="S16" s="11"/>
      <c r="T16" s="11"/>
      <c r="U16" s="11"/>
      <c r="V16" s="11"/>
    </row>
    <row r="17" spans="1:22" s="10" customFormat="1" ht="29.25" customHeight="1">
      <c r="A17" s="7" t="s">
        <v>47</v>
      </c>
      <c r="B17" s="8">
        <v>7244008000223</v>
      </c>
      <c r="C17" s="7" t="s">
        <v>48</v>
      </c>
      <c r="D17" s="7" t="s">
        <v>14</v>
      </c>
      <c r="E17" s="7" t="s">
        <v>20</v>
      </c>
      <c r="F17" s="7" t="s">
        <v>49</v>
      </c>
      <c r="G17" s="9">
        <v>28333.32</v>
      </c>
      <c r="H17" s="9">
        <v>0</v>
      </c>
      <c r="I17" s="9">
        <v>28333.32</v>
      </c>
      <c r="J17" s="11"/>
      <c r="K17" s="11"/>
      <c r="L17" s="11"/>
      <c r="M17" s="11"/>
      <c r="N17" s="11"/>
      <c r="O17" s="11"/>
      <c r="P17" s="11"/>
      <c r="Q17" s="11"/>
      <c r="R17" s="11"/>
      <c r="S17" s="11"/>
      <c r="T17" s="11"/>
      <c r="U17" s="11"/>
      <c r="V17" s="11"/>
    </row>
    <row r="18" spans="1:22" s="10" customFormat="1" ht="29.25" customHeight="1">
      <c r="A18" s="7" t="s">
        <v>50</v>
      </c>
      <c r="B18" s="8">
        <v>14402379000170</v>
      </c>
      <c r="C18" s="7" t="s">
        <v>51</v>
      </c>
      <c r="D18" s="7" t="s">
        <v>14</v>
      </c>
      <c r="E18" s="7" t="s">
        <v>20</v>
      </c>
      <c r="F18" s="7" t="s">
        <v>52</v>
      </c>
      <c r="G18" s="9">
        <v>180000</v>
      </c>
      <c r="H18" s="9">
        <v>0</v>
      </c>
      <c r="I18" s="9">
        <v>45000</v>
      </c>
      <c r="J18" s="11"/>
      <c r="K18" s="11"/>
      <c r="L18" s="11"/>
      <c r="M18" s="11"/>
      <c r="N18" s="11"/>
      <c r="O18" s="11"/>
      <c r="P18" s="11"/>
      <c r="Q18" s="11"/>
      <c r="R18" s="11"/>
      <c r="S18" s="11"/>
      <c r="T18" s="11"/>
      <c r="U18" s="11"/>
      <c r="V18" s="11"/>
    </row>
    <row r="19" spans="1:22" s="10" customFormat="1" ht="29.25" customHeight="1">
      <c r="A19" s="7" t="s">
        <v>53</v>
      </c>
      <c r="B19" s="8">
        <v>2341467000120</v>
      </c>
      <c r="C19" s="7" t="s">
        <v>54</v>
      </c>
      <c r="D19" s="7" t="s">
        <v>14</v>
      </c>
      <c r="E19" s="7" t="s">
        <v>29</v>
      </c>
      <c r="F19" s="7" t="s">
        <v>55</v>
      </c>
      <c r="G19" s="9">
        <v>32506.36</v>
      </c>
      <c r="H19" s="9">
        <v>0</v>
      </c>
      <c r="I19" s="9">
        <v>21521.39</v>
      </c>
      <c r="J19" s="11"/>
      <c r="K19" s="11"/>
      <c r="L19" s="11"/>
      <c r="M19" s="11"/>
      <c r="N19" s="11"/>
      <c r="O19" s="11"/>
      <c r="P19" s="11"/>
      <c r="Q19" s="11"/>
      <c r="R19" s="11"/>
      <c r="S19" s="11"/>
      <c r="T19" s="11"/>
      <c r="U19" s="11"/>
      <c r="V19" s="11"/>
    </row>
    <row r="20" spans="1:22" s="10" customFormat="1" ht="29.25" customHeight="1">
      <c r="A20" s="7" t="s">
        <v>44</v>
      </c>
      <c r="B20" s="8">
        <v>40432544000147</v>
      </c>
      <c r="C20" s="7" t="s">
        <v>56</v>
      </c>
      <c r="D20" s="7" t="s">
        <v>24</v>
      </c>
      <c r="E20" s="7" t="s">
        <v>20</v>
      </c>
      <c r="F20" s="7" t="s">
        <v>57</v>
      </c>
      <c r="G20" s="9">
        <v>1799</v>
      </c>
      <c r="H20" s="9">
        <v>0</v>
      </c>
      <c r="I20" s="9">
        <v>0.02</v>
      </c>
      <c r="J20" s="11"/>
      <c r="K20" s="11"/>
      <c r="L20" s="11"/>
      <c r="M20" s="11"/>
      <c r="N20" s="11"/>
      <c r="O20" s="11"/>
      <c r="P20" s="11"/>
      <c r="Q20" s="11"/>
      <c r="R20" s="11"/>
      <c r="S20" s="11"/>
      <c r="T20" s="11"/>
      <c r="U20" s="11"/>
      <c r="V20" s="11"/>
    </row>
    <row r="21" spans="1:22" s="10" customFormat="1" ht="29.25" customHeight="1">
      <c r="A21" s="7" t="s">
        <v>58</v>
      </c>
      <c r="B21" s="8">
        <v>34028316000375</v>
      </c>
      <c r="C21" s="7" t="s">
        <v>59</v>
      </c>
      <c r="D21" s="7" t="s">
        <v>14</v>
      </c>
      <c r="E21" s="7" t="s">
        <v>29</v>
      </c>
      <c r="F21" s="7" t="s">
        <v>60</v>
      </c>
      <c r="G21" s="9">
        <v>27335</v>
      </c>
      <c r="H21" s="9">
        <v>0</v>
      </c>
      <c r="I21" s="9">
        <f>2427.28+925.71+1355.29</f>
        <v>4708.280000000001</v>
      </c>
      <c r="J21" s="11"/>
      <c r="K21" s="11"/>
      <c r="L21" s="11"/>
      <c r="M21" s="11"/>
      <c r="N21" s="11"/>
      <c r="O21" s="11"/>
      <c r="P21" s="11"/>
      <c r="Q21" s="11"/>
      <c r="R21" s="11"/>
      <c r="S21" s="11"/>
      <c r="T21" s="11"/>
      <c r="U21" s="11"/>
      <c r="V21" s="11"/>
    </row>
    <row r="22" spans="1:22" s="10" customFormat="1" ht="29.25" customHeight="1">
      <c r="A22" s="7" t="s">
        <v>61</v>
      </c>
      <c r="B22" s="8">
        <v>14539454000140</v>
      </c>
      <c r="C22" s="7" t="s">
        <v>62</v>
      </c>
      <c r="D22" s="7" t="s">
        <v>24</v>
      </c>
      <c r="E22" s="7" t="s">
        <v>33</v>
      </c>
      <c r="F22" s="7" t="s">
        <v>63</v>
      </c>
      <c r="G22" s="9">
        <v>11750</v>
      </c>
      <c r="H22" s="9">
        <v>0</v>
      </c>
      <c r="I22" s="9">
        <v>11750</v>
      </c>
      <c r="J22" s="11"/>
      <c r="K22" s="11"/>
      <c r="L22" s="11"/>
      <c r="M22" s="11"/>
      <c r="N22" s="11"/>
      <c r="O22" s="11"/>
      <c r="P22" s="11"/>
      <c r="Q22" s="11"/>
      <c r="R22" s="11"/>
      <c r="S22" s="11"/>
      <c r="T22" s="11"/>
      <c r="U22" s="11"/>
      <c r="V22" s="11"/>
    </row>
    <row r="23" spans="1:22" s="10" customFormat="1" ht="29.25" customHeight="1">
      <c r="A23" s="7" t="s">
        <v>27</v>
      </c>
      <c r="B23" s="8">
        <v>3264927000127</v>
      </c>
      <c r="C23" s="7" t="s">
        <v>64</v>
      </c>
      <c r="D23" s="7" t="s">
        <v>14</v>
      </c>
      <c r="E23" s="7" t="s">
        <v>29</v>
      </c>
      <c r="F23" s="7" t="s">
        <v>65</v>
      </c>
      <c r="G23" s="9">
        <v>2760.31</v>
      </c>
      <c r="H23" s="9">
        <v>0</v>
      </c>
      <c r="I23" s="9">
        <v>328.22</v>
      </c>
      <c r="J23" s="11"/>
      <c r="K23" s="11"/>
      <c r="L23" s="11"/>
      <c r="M23" s="11"/>
      <c r="N23" s="11"/>
      <c r="O23" s="11"/>
      <c r="P23" s="11"/>
      <c r="Q23" s="11"/>
      <c r="R23" s="11"/>
      <c r="S23" s="11"/>
      <c r="T23" s="11"/>
      <c r="U23" s="11"/>
      <c r="V23" s="11"/>
    </row>
    <row r="24" spans="1:22" s="10" customFormat="1" ht="29.25" customHeight="1">
      <c r="A24" s="7" t="s">
        <v>66</v>
      </c>
      <c r="B24" s="8">
        <v>4407920000180</v>
      </c>
      <c r="C24" s="7" t="s">
        <v>67</v>
      </c>
      <c r="D24" s="7" t="s">
        <v>14</v>
      </c>
      <c r="E24" s="7" t="s">
        <v>20</v>
      </c>
      <c r="F24" s="7" t="s">
        <v>68</v>
      </c>
      <c r="G24" s="9">
        <v>14002.68</v>
      </c>
      <c r="H24" s="9">
        <v>0</v>
      </c>
      <c r="I24" s="9">
        <f>2677.17+1015.13</f>
        <v>3692.3</v>
      </c>
      <c r="J24" s="11"/>
      <c r="K24" s="11"/>
      <c r="L24" s="11"/>
      <c r="M24" s="11"/>
      <c r="N24" s="11"/>
      <c r="O24" s="11"/>
      <c r="P24" s="11"/>
      <c r="Q24" s="11"/>
      <c r="R24" s="11"/>
      <c r="S24" s="11"/>
      <c r="T24" s="11"/>
      <c r="U24" s="11"/>
      <c r="V24" s="11"/>
    </row>
    <row r="25" spans="1:22" s="10" customFormat="1" ht="29.25" customHeight="1">
      <c r="A25" s="7" t="s">
        <v>41</v>
      </c>
      <c r="B25" s="8">
        <v>3146650215</v>
      </c>
      <c r="C25" s="7" t="s">
        <v>69</v>
      </c>
      <c r="D25" s="7" t="s">
        <v>14</v>
      </c>
      <c r="E25" s="7" t="s">
        <v>20</v>
      </c>
      <c r="F25" s="7" t="s">
        <v>70</v>
      </c>
      <c r="G25" s="9">
        <v>27923.82</v>
      </c>
      <c r="H25" s="9">
        <v>0</v>
      </c>
      <c r="I25" s="9">
        <v>13961.91</v>
      </c>
      <c r="J25" s="11"/>
      <c r="K25" s="11"/>
      <c r="L25" s="11"/>
      <c r="M25" s="11"/>
      <c r="N25" s="11"/>
      <c r="O25" s="11"/>
      <c r="P25" s="11"/>
      <c r="Q25" s="11"/>
      <c r="R25" s="11"/>
      <c r="S25" s="11"/>
      <c r="T25" s="11"/>
      <c r="U25" s="11"/>
      <c r="V25" s="11"/>
    </row>
    <row r="26" spans="1:22" s="10" customFormat="1" ht="74.25" customHeight="1">
      <c r="A26" s="7" t="s">
        <v>47</v>
      </c>
      <c r="B26" s="8">
        <v>7244008000223</v>
      </c>
      <c r="C26" s="7" t="s">
        <v>71</v>
      </c>
      <c r="D26" s="7" t="s">
        <v>24</v>
      </c>
      <c r="E26" s="7" t="s">
        <v>33</v>
      </c>
      <c r="F26" s="7" t="s">
        <v>72</v>
      </c>
      <c r="G26" s="9">
        <v>8235</v>
      </c>
      <c r="H26" s="9">
        <v>0</v>
      </c>
      <c r="I26" s="9">
        <v>8235</v>
      </c>
      <c r="J26" s="11"/>
      <c r="K26" s="11"/>
      <c r="L26" s="11"/>
      <c r="M26" s="11"/>
      <c r="N26" s="11"/>
      <c r="O26" s="11"/>
      <c r="P26" s="11"/>
      <c r="Q26" s="11"/>
      <c r="R26" s="11"/>
      <c r="S26" s="11"/>
      <c r="T26" s="11"/>
      <c r="U26" s="11"/>
      <c r="V26" s="11"/>
    </row>
    <row r="27" spans="1:22" s="10" customFormat="1" ht="51.75" customHeight="1">
      <c r="A27" s="7" t="s">
        <v>73</v>
      </c>
      <c r="B27" s="8">
        <v>5047556000157</v>
      </c>
      <c r="C27" s="7" t="s">
        <v>74</v>
      </c>
      <c r="D27" s="7" t="s">
        <v>24</v>
      </c>
      <c r="E27" s="7" t="s">
        <v>33</v>
      </c>
      <c r="F27" s="7" t="s">
        <v>75</v>
      </c>
      <c r="G27" s="9">
        <v>73260</v>
      </c>
      <c r="H27" s="9">
        <v>0</v>
      </c>
      <c r="I27" s="9">
        <f>58300+9900+3960</f>
        <v>72160</v>
      </c>
      <c r="J27" s="11"/>
      <c r="K27" s="11"/>
      <c r="L27" s="11"/>
      <c r="M27" s="11"/>
      <c r="N27" s="11"/>
      <c r="O27" s="11"/>
      <c r="P27" s="11"/>
      <c r="Q27" s="11"/>
      <c r="R27" s="11"/>
      <c r="S27" s="11"/>
      <c r="T27" s="11"/>
      <c r="U27" s="11"/>
      <c r="V27" s="11"/>
    </row>
    <row r="28" spans="1:9" s="11" customFormat="1" ht="29.25" customHeight="1">
      <c r="A28" s="7" t="s">
        <v>53</v>
      </c>
      <c r="B28" s="8">
        <v>2341467000120</v>
      </c>
      <c r="C28" s="7" t="s">
        <v>76</v>
      </c>
      <c r="D28" s="7" t="s">
        <v>14</v>
      </c>
      <c r="E28" s="7" t="s">
        <v>29</v>
      </c>
      <c r="F28" s="7" t="s">
        <v>77</v>
      </c>
      <c r="G28" s="9">
        <v>303333.34</v>
      </c>
      <c r="H28" s="9">
        <v>0</v>
      </c>
      <c r="I28" s="9">
        <v>79369.85</v>
      </c>
    </row>
    <row r="29" spans="1:22" s="10" customFormat="1" ht="29.25" customHeight="1">
      <c r="A29" s="7" t="s">
        <v>53</v>
      </c>
      <c r="B29" s="8">
        <v>2341467000120</v>
      </c>
      <c r="C29" s="7" t="s">
        <v>78</v>
      </c>
      <c r="D29" s="7" t="s">
        <v>14</v>
      </c>
      <c r="E29" s="7" t="s">
        <v>29</v>
      </c>
      <c r="F29" s="7" t="s">
        <v>79</v>
      </c>
      <c r="G29" s="9">
        <v>111530.12</v>
      </c>
      <c r="H29" s="9">
        <v>0</v>
      </c>
      <c r="I29" s="9">
        <v>104604.64</v>
      </c>
      <c r="J29" s="11"/>
      <c r="K29" s="11"/>
      <c r="L29" s="11"/>
      <c r="M29" s="11"/>
      <c r="N29" s="11"/>
      <c r="O29" s="11"/>
      <c r="P29" s="11"/>
      <c r="Q29" s="11"/>
      <c r="R29" s="11"/>
      <c r="S29" s="11"/>
      <c r="T29" s="11"/>
      <c r="U29" s="11"/>
      <c r="V29" s="11"/>
    </row>
    <row r="30" spans="1:22" s="10" customFormat="1" ht="29.25" customHeight="1">
      <c r="A30" s="7" t="s">
        <v>80</v>
      </c>
      <c r="B30" s="8">
        <v>33000118000179</v>
      </c>
      <c r="C30" s="7" t="s">
        <v>81</v>
      </c>
      <c r="D30" s="7" t="s">
        <v>14</v>
      </c>
      <c r="E30" s="7" t="s">
        <v>29</v>
      </c>
      <c r="F30" s="7" t="s">
        <v>82</v>
      </c>
      <c r="G30" s="9">
        <v>119676.8</v>
      </c>
      <c r="H30" s="9">
        <v>0</v>
      </c>
      <c r="I30" s="9">
        <v>39085.23</v>
      </c>
      <c r="J30" s="11"/>
      <c r="K30" s="11"/>
      <c r="L30" s="11"/>
      <c r="M30" s="11"/>
      <c r="N30" s="11"/>
      <c r="O30" s="11"/>
      <c r="P30" s="11"/>
      <c r="Q30" s="11"/>
      <c r="R30" s="11"/>
      <c r="S30" s="11"/>
      <c r="T30" s="11"/>
      <c r="U30" s="11"/>
      <c r="V30" s="11"/>
    </row>
    <row r="31" spans="1:22" s="10" customFormat="1" ht="29.25" customHeight="1">
      <c r="A31" s="7" t="s">
        <v>66</v>
      </c>
      <c r="B31" s="8">
        <v>4407920000180</v>
      </c>
      <c r="C31" s="7" t="s">
        <v>83</v>
      </c>
      <c r="D31" s="7" t="s">
        <v>14</v>
      </c>
      <c r="E31" s="7" t="s">
        <v>20</v>
      </c>
      <c r="F31" s="7" t="s">
        <v>84</v>
      </c>
      <c r="G31" s="9">
        <v>2358.08</v>
      </c>
      <c r="H31" s="9">
        <v>0</v>
      </c>
      <c r="I31" s="9">
        <f>1768.5+294.75+294.75</f>
        <v>2358</v>
      </c>
      <c r="J31" s="11"/>
      <c r="K31" s="11"/>
      <c r="L31" s="11"/>
      <c r="M31" s="11"/>
      <c r="N31" s="11"/>
      <c r="O31" s="11"/>
      <c r="P31" s="11"/>
      <c r="Q31" s="11"/>
      <c r="R31" s="11"/>
      <c r="S31" s="11"/>
      <c r="T31" s="11"/>
      <c r="U31" s="11"/>
      <c r="V31" s="11"/>
    </row>
    <row r="32" spans="1:22" s="10" customFormat="1" ht="29.25" customHeight="1">
      <c r="A32" s="7" t="s">
        <v>85</v>
      </c>
      <c r="B32" s="8">
        <v>5828884000190</v>
      </c>
      <c r="C32" s="7" t="s">
        <v>86</v>
      </c>
      <c r="D32" s="7" t="s">
        <v>14</v>
      </c>
      <c r="E32" s="7" t="s">
        <v>20</v>
      </c>
      <c r="F32" s="7" t="s">
        <v>87</v>
      </c>
      <c r="G32" s="9">
        <v>540000</v>
      </c>
      <c r="H32" s="9">
        <v>0</v>
      </c>
      <c r="I32" s="9">
        <v>135000</v>
      </c>
      <c r="J32" s="11"/>
      <c r="K32" s="11"/>
      <c r="L32" s="11"/>
      <c r="M32" s="11"/>
      <c r="N32" s="11"/>
      <c r="O32" s="11"/>
      <c r="P32" s="11"/>
      <c r="Q32" s="11"/>
      <c r="R32" s="11"/>
      <c r="S32" s="11"/>
      <c r="T32" s="11"/>
      <c r="U32" s="11"/>
      <c r="V32" s="11"/>
    </row>
    <row r="33" spans="1:22" s="10" customFormat="1" ht="29.25" customHeight="1">
      <c r="A33" s="7" t="s">
        <v>88</v>
      </c>
      <c r="B33" s="8">
        <v>12450296000121</v>
      </c>
      <c r="C33" s="7" t="s">
        <v>89</v>
      </c>
      <c r="D33" s="7" t="s">
        <v>24</v>
      </c>
      <c r="E33" s="7" t="s">
        <v>33</v>
      </c>
      <c r="F33" s="7" t="s">
        <v>90</v>
      </c>
      <c r="G33" s="9">
        <v>18666.670000000002</v>
      </c>
      <c r="H33" s="9">
        <v>0</v>
      </c>
      <c r="I33" s="9">
        <f>1100+3383.34</f>
        <v>4483.34</v>
      </c>
      <c r="J33" s="11"/>
      <c r="K33" s="11"/>
      <c r="L33" s="11"/>
      <c r="M33" s="11"/>
      <c r="N33" s="11"/>
      <c r="O33" s="11"/>
      <c r="P33" s="11"/>
      <c r="Q33" s="11"/>
      <c r="R33" s="11"/>
      <c r="S33" s="11"/>
      <c r="T33" s="11"/>
      <c r="U33" s="11"/>
      <c r="V33" s="11"/>
    </row>
    <row r="34" spans="1:22" s="10" customFormat="1" ht="29.25" customHeight="1">
      <c r="A34" s="7" t="s">
        <v>88</v>
      </c>
      <c r="B34" s="8">
        <v>12450296000121</v>
      </c>
      <c r="C34" s="7" t="s">
        <v>91</v>
      </c>
      <c r="D34" s="7" t="s">
        <v>24</v>
      </c>
      <c r="E34" s="7" t="s">
        <v>33</v>
      </c>
      <c r="F34" s="7" t="s">
        <v>92</v>
      </c>
      <c r="G34" s="9">
        <v>38666.64</v>
      </c>
      <c r="H34" s="9">
        <v>0</v>
      </c>
      <c r="I34" s="9">
        <f>23833.31+4833.33+4833.33+4833.33</f>
        <v>38333.3</v>
      </c>
      <c r="J34" s="11"/>
      <c r="K34" s="11"/>
      <c r="L34" s="11"/>
      <c r="M34" s="11"/>
      <c r="N34" s="11"/>
      <c r="O34" s="11"/>
      <c r="P34" s="11"/>
      <c r="Q34" s="11"/>
      <c r="R34" s="11"/>
      <c r="S34" s="11"/>
      <c r="T34" s="11"/>
      <c r="U34" s="11"/>
      <c r="V34" s="11"/>
    </row>
    <row r="35" spans="1:22" s="10" customFormat="1" ht="29.25" customHeight="1">
      <c r="A35" s="7" t="s">
        <v>93</v>
      </c>
      <c r="B35" s="8">
        <v>8991965000103</v>
      </c>
      <c r="C35" s="7" t="s">
        <v>94</v>
      </c>
      <c r="D35" s="7" t="s">
        <v>24</v>
      </c>
      <c r="E35" s="7" t="s">
        <v>33</v>
      </c>
      <c r="F35" s="7" t="s">
        <v>95</v>
      </c>
      <c r="G35" s="9">
        <v>9570</v>
      </c>
      <c r="H35" s="9">
        <v>968</v>
      </c>
      <c r="I35" s="9">
        <f>969+1938+968</f>
        <v>3875</v>
      </c>
      <c r="J35" s="11"/>
      <c r="K35" s="11"/>
      <c r="L35" s="11"/>
      <c r="M35" s="11"/>
      <c r="N35" s="11"/>
      <c r="O35" s="11"/>
      <c r="P35" s="11"/>
      <c r="Q35" s="11"/>
      <c r="R35" s="11"/>
      <c r="S35" s="11"/>
      <c r="T35" s="11"/>
      <c r="U35" s="11"/>
      <c r="V35" s="11"/>
    </row>
    <row r="36" spans="1:22" s="10" customFormat="1" ht="29.25" customHeight="1">
      <c r="A36" s="7" t="s">
        <v>93</v>
      </c>
      <c r="B36" s="8">
        <v>8991965000103</v>
      </c>
      <c r="C36" s="7" t="s">
        <v>96</v>
      </c>
      <c r="D36" s="7" t="s">
        <v>24</v>
      </c>
      <c r="E36" s="7" t="s">
        <v>33</v>
      </c>
      <c r="F36" s="7" t="s">
        <v>97</v>
      </c>
      <c r="G36" s="9">
        <v>11395.6</v>
      </c>
      <c r="H36" s="9">
        <v>0</v>
      </c>
      <c r="I36" s="9">
        <v>0</v>
      </c>
      <c r="J36" s="11"/>
      <c r="K36" s="11"/>
      <c r="L36" s="11"/>
      <c r="M36" s="11"/>
      <c r="N36" s="11"/>
      <c r="O36" s="11"/>
      <c r="P36" s="11"/>
      <c r="Q36" s="11"/>
      <c r="R36" s="11"/>
      <c r="S36" s="11"/>
      <c r="T36" s="11"/>
      <c r="U36" s="11"/>
      <c r="V36" s="11"/>
    </row>
    <row r="37" spans="1:22" s="10" customFormat="1" ht="29.25" customHeight="1">
      <c r="A37" s="7" t="s">
        <v>98</v>
      </c>
      <c r="B37" s="8">
        <v>13353495000184</v>
      </c>
      <c r="C37" s="7" t="s">
        <v>99</v>
      </c>
      <c r="D37" s="7" t="s">
        <v>24</v>
      </c>
      <c r="E37" s="7" t="s">
        <v>33</v>
      </c>
      <c r="F37" s="7" t="s">
        <v>100</v>
      </c>
      <c r="G37" s="9">
        <v>11974.12</v>
      </c>
      <c r="H37" s="9">
        <v>643.93</v>
      </c>
      <c r="I37" s="9">
        <f>1837.75+668.75+687.5+1427.69+643.93</f>
        <v>5265.620000000001</v>
      </c>
      <c r="J37" s="11"/>
      <c r="K37" s="11"/>
      <c r="L37" s="11"/>
      <c r="M37" s="11"/>
      <c r="N37" s="11"/>
      <c r="O37" s="11"/>
      <c r="P37" s="11"/>
      <c r="Q37" s="11"/>
      <c r="R37" s="11"/>
      <c r="S37" s="11"/>
      <c r="T37" s="11"/>
      <c r="U37" s="11"/>
      <c r="V37" s="11"/>
    </row>
    <row r="38" spans="1:22" s="10" customFormat="1" ht="29.25" customHeight="1">
      <c r="A38" s="7" t="s">
        <v>98</v>
      </c>
      <c r="B38" s="8">
        <v>13353495000184</v>
      </c>
      <c r="C38" s="7" t="s">
        <v>101</v>
      </c>
      <c r="D38" s="7" t="s">
        <v>24</v>
      </c>
      <c r="E38" s="7" t="s">
        <v>33</v>
      </c>
      <c r="F38" s="7" t="s">
        <v>102</v>
      </c>
      <c r="G38" s="9">
        <v>399136.98</v>
      </c>
      <c r="H38" s="9">
        <v>0</v>
      </c>
      <c r="I38" s="9">
        <v>36188.270000000004</v>
      </c>
      <c r="J38" s="11"/>
      <c r="K38" s="11"/>
      <c r="L38" s="11"/>
      <c r="M38" s="11"/>
      <c r="N38" s="11"/>
      <c r="O38" s="11"/>
      <c r="P38" s="11"/>
      <c r="Q38" s="11"/>
      <c r="R38" s="11"/>
      <c r="S38" s="11"/>
      <c r="T38" s="11"/>
      <c r="U38" s="11"/>
      <c r="V38" s="11"/>
    </row>
    <row r="39" spans="1:22" s="10" customFormat="1" ht="29.25" customHeight="1">
      <c r="A39" s="7" t="s">
        <v>66</v>
      </c>
      <c r="B39" s="8">
        <v>4407920000180</v>
      </c>
      <c r="C39" s="7" t="s">
        <v>103</v>
      </c>
      <c r="D39" s="7" t="s">
        <v>14</v>
      </c>
      <c r="E39" s="7" t="s">
        <v>20</v>
      </c>
      <c r="F39" s="7" t="s">
        <v>104</v>
      </c>
      <c r="G39" s="9">
        <v>81332.7</v>
      </c>
      <c r="H39" s="9">
        <v>5879.18</v>
      </c>
      <c r="I39" s="9">
        <f>22540.9+15285.82+5879.18+11758.36+5879.18</f>
        <v>61343.44</v>
      </c>
      <c r="J39" s="11"/>
      <c r="K39" s="11"/>
      <c r="L39" s="11"/>
      <c r="M39" s="11"/>
      <c r="N39" s="11"/>
      <c r="O39" s="11"/>
      <c r="P39" s="11"/>
      <c r="Q39" s="11"/>
      <c r="R39" s="11"/>
      <c r="S39" s="11"/>
      <c r="T39" s="11"/>
      <c r="U39" s="11"/>
      <c r="V39" s="11"/>
    </row>
    <row r="40" spans="1:22" s="10" customFormat="1" ht="29.25" customHeight="1">
      <c r="A40" s="7" t="s">
        <v>47</v>
      </c>
      <c r="B40" s="8">
        <v>7244008000223</v>
      </c>
      <c r="C40" s="7" t="s">
        <v>105</v>
      </c>
      <c r="D40" s="7" t="s">
        <v>14</v>
      </c>
      <c r="E40" s="7" t="s">
        <v>20</v>
      </c>
      <c r="F40" s="7" t="s">
        <v>106</v>
      </c>
      <c r="G40" s="9">
        <v>7083.2</v>
      </c>
      <c r="H40" s="9">
        <v>0</v>
      </c>
      <c r="I40" s="9">
        <v>6256.83</v>
      </c>
      <c r="J40" s="11"/>
      <c r="K40" s="11"/>
      <c r="L40" s="11"/>
      <c r="M40" s="11"/>
      <c r="N40" s="11"/>
      <c r="O40" s="11"/>
      <c r="P40" s="11"/>
      <c r="Q40" s="11"/>
      <c r="R40" s="11"/>
      <c r="S40" s="11"/>
      <c r="T40" s="11"/>
      <c r="U40" s="11"/>
      <c r="V40" s="11"/>
    </row>
    <row r="41" spans="1:22" s="10" customFormat="1" ht="29.25" customHeight="1">
      <c r="A41" s="7" t="s">
        <v>107</v>
      </c>
      <c r="B41" s="8">
        <v>5423963000111</v>
      </c>
      <c r="C41" s="7" t="s">
        <v>108</v>
      </c>
      <c r="D41" s="7" t="s">
        <v>24</v>
      </c>
      <c r="E41" s="7" t="s">
        <v>25</v>
      </c>
      <c r="F41" s="7" t="s">
        <v>109</v>
      </c>
      <c r="G41" s="9">
        <v>119151.8</v>
      </c>
      <c r="H41" s="9">
        <v>0</v>
      </c>
      <c r="I41" s="9">
        <f>19210.98+3541.71+5175.09+3485.65+3526.33</f>
        <v>34939.76</v>
      </c>
      <c r="J41" s="11"/>
      <c r="K41" s="11"/>
      <c r="L41" s="11"/>
      <c r="M41" s="11"/>
      <c r="N41" s="11"/>
      <c r="O41" s="11"/>
      <c r="P41" s="11"/>
      <c r="Q41" s="11"/>
      <c r="R41" s="11"/>
      <c r="S41" s="11"/>
      <c r="T41" s="11"/>
      <c r="U41" s="11"/>
      <c r="V41" s="11"/>
    </row>
    <row r="42" spans="1:22" s="10" customFormat="1" ht="116.25" customHeight="1">
      <c r="A42" s="7" t="s">
        <v>58</v>
      </c>
      <c r="B42" s="8">
        <v>34028316000375</v>
      </c>
      <c r="C42" s="7" t="s">
        <v>110</v>
      </c>
      <c r="D42" s="7" t="s">
        <v>14</v>
      </c>
      <c r="E42" s="7" t="s">
        <v>20</v>
      </c>
      <c r="F42" s="7" t="s">
        <v>111</v>
      </c>
      <c r="G42" s="9">
        <v>81248.94</v>
      </c>
      <c r="H42" s="9">
        <v>3895.31</v>
      </c>
      <c r="I42" s="9">
        <f>16483.67+2604.4+3943.67+4723.51+3058.19+3895.31</f>
        <v>34708.75</v>
      </c>
      <c r="J42" s="11"/>
      <c r="K42" s="11"/>
      <c r="L42" s="11"/>
      <c r="M42" s="11"/>
      <c r="N42" s="11"/>
      <c r="O42" s="11"/>
      <c r="P42" s="11"/>
      <c r="Q42" s="11"/>
      <c r="R42" s="11"/>
      <c r="S42" s="11"/>
      <c r="T42" s="11"/>
      <c r="U42" s="11"/>
      <c r="V42" s="11"/>
    </row>
    <row r="43" spans="1:22" s="10" customFormat="1" ht="29.25" customHeight="1">
      <c r="A43" s="7" t="s">
        <v>112</v>
      </c>
      <c r="B43" s="8">
        <v>7870937000167</v>
      </c>
      <c r="C43" s="7" t="s">
        <v>113</v>
      </c>
      <c r="D43" s="7" t="s">
        <v>24</v>
      </c>
      <c r="E43" s="7" t="s">
        <v>33</v>
      </c>
      <c r="F43" s="7" t="s">
        <v>114</v>
      </c>
      <c r="G43" s="9">
        <v>224315.52</v>
      </c>
      <c r="H43" s="9">
        <v>0</v>
      </c>
      <c r="I43" s="9">
        <f>24696.94+16572.28+16525.65</f>
        <v>57794.87</v>
      </c>
      <c r="J43" s="11"/>
      <c r="K43" s="11"/>
      <c r="L43" s="11"/>
      <c r="M43" s="11"/>
      <c r="N43" s="11"/>
      <c r="O43" s="11"/>
      <c r="P43" s="11"/>
      <c r="Q43" s="11"/>
      <c r="R43" s="11"/>
      <c r="S43" s="11"/>
      <c r="T43" s="11"/>
      <c r="U43" s="11"/>
      <c r="V43" s="11"/>
    </row>
    <row r="44" spans="1:22" s="10" customFormat="1" ht="29.25" customHeight="1">
      <c r="A44" s="7" t="s">
        <v>112</v>
      </c>
      <c r="B44" s="8">
        <v>7870937000167</v>
      </c>
      <c r="C44" s="7" t="s">
        <v>115</v>
      </c>
      <c r="D44" s="7" t="s">
        <v>24</v>
      </c>
      <c r="E44" s="7" t="s">
        <v>33</v>
      </c>
      <c r="F44" s="7" t="s">
        <v>116</v>
      </c>
      <c r="G44" s="9">
        <v>129231.59</v>
      </c>
      <c r="H44" s="9">
        <v>0</v>
      </c>
      <c r="I44" s="9">
        <f>2108.6+2627.64+4314.52</f>
        <v>9050.76</v>
      </c>
      <c r="J44" s="11"/>
      <c r="K44" s="11"/>
      <c r="L44" s="11"/>
      <c r="M44" s="11"/>
      <c r="N44" s="11"/>
      <c r="O44" s="11"/>
      <c r="P44" s="11"/>
      <c r="Q44" s="11"/>
      <c r="R44" s="11"/>
      <c r="S44" s="11"/>
      <c r="T44" s="11"/>
      <c r="U44" s="11"/>
      <c r="V44" s="11"/>
    </row>
    <row r="45" spans="1:22" s="10" customFormat="1" ht="29.25" customHeight="1">
      <c r="A45" s="7" t="s">
        <v>117</v>
      </c>
      <c r="B45" s="8">
        <v>492578000102</v>
      </c>
      <c r="C45" s="7" t="s">
        <v>118</v>
      </c>
      <c r="D45" s="7" t="s">
        <v>24</v>
      </c>
      <c r="E45" s="7" t="s">
        <v>33</v>
      </c>
      <c r="F45" s="7" t="s">
        <v>119</v>
      </c>
      <c r="G45" s="9">
        <v>34075</v>
      </c>
      <c r="H45" s="9">
        <v>2937.5</v>
      </c>
      <c r="I45" s="9">
        <f>14687.5+2937.5+2937.5+2937.5+5875+2937.5</f>
        <v>32312.5</v>
      </c>
      <c r="J45" s="11"/>
      <c r="K45" s="11"/>
      <c r="L45" s="11"/>
      <c r="M45" s="11"/>
      <c r="N45" s="11"/>
      <c r="O45" s="11"/>
      <c r="P45" s="11"/>
      <c r="Q45" s="11"/>
      <c r="R45" s="11"/>
      <c r="S45" s="11"/>
      <c r="T45" s="11"/>
      <c r="U45" s="11"/>
      <c r="V45" s="11"/>
    </row>
    <row r="46" spans="1:22" s="10" customFormat="1" ht="29.25" customHeight="1">
      <c r="A46" s="7" t="s">
        <v>120</v>
      </c>
      <c r="B46" s="8">
        <v>10195172000111</v>
      </c>
      <c r="C46" s="7" t="s">
        <v>121</v>
      </c>
      <c r="D46" s="7" t="s">
        <v>24</v>
      </c>
      <c r="E46" s="7" t="s">
        <v>33</v>
      </c>
      <c r="F46" s="7" t="s">
        <v>122</v>
      </c>
      <c r="G46" s="9">
        <v>36298.82</v>
      </c>
      <c r="H46" s="9">
        <v>0</v>
      </c>
      <c r="I46" s="9">
        <v>36298.82</v>
      </c>
      <c r="J46" s="11"/>
      <c r="K46" s="11"/>
      <c r="L46" s="11"/>
      <c r="M46" s="11"/>
      <c r="N46" s="11"/>
      <c r="O46" s="11"/>
      <c r="P46" s="11"/>
      <c r="Q46" s="11"/>
      <c r="R46" s="11"/>
      <c r="S46" s="11"/>
      <c r="T46" s="11"/>
      <c r="U46" s="11"/>
      <c r="V46" s="11"/>
    </row>
    <row r="47" spans="1:22" s="10" customFormat="1" ht="29.25" customHeight="1">
      <c r="A47" s="7" t="s">
        <v>120</v>
      </c>
      <c r="B47" s="8">
        <v>10195172000111</v>
      </c>
      <c r="C47" s="7" t="s">
        <v>123</v>
      </c>
      <c r="D47" s="7" t="s">
        <v>24</v>
      </c>
      <c r="E47" s="7" t="s">
        <v>33</v>
      </c>
      <c r="F47" s="7" t="s">
        <v>124</v>
      </c>
      <c r="G47" s="9">
        <v>16100</v>
      </c>
      <c r="H47" s="9">
        <v>0</v>
      </c>
      <c r="I47" s="9">
        <v>0</v>
      </c>
      <c r="J47" s="11"/>
      <c r="K47" s="11"/>
      <c r="L47" s="11"/>
      <c r="M47" s="11"/>
      <c r="N47" s="11"/>
      <c r="O47" s="11"/>
      <c r="P47" s="11"/>
      <c r="Q47" s="11"/>
      <c r="R47" s="11"/>
      <c r="S47" s="11"/>
      <c r="T47" s="11"/>
      <c r="U47" s="11"/>
      <c r="V47" s="11"/>
    </row>
    <row r="48" spans="1:22" s="10" customFormat="1" ht="29.25" customHeight="1">
      <c r="A48" s="7" t="s">
        <v>125</v>
      </c>
      <c r="B48" s="8">
        <v>4628681000198</v>
      </c>
      <c r="C48" s="7" t="s">
        <v>126</v>
      </c>
      <c r="D48" s="7" t="s">
        <v>14</v>
      </c>
      <c r="E48" s="7" t="s">
        <v>15</v>
      </c>
      <c r="F48" s="7" t="s">
        <v>127</v>
      </c>
      <c r="G48" s="9">
        <v>1838.26</v>
      </c>
      <c r="H48" s="9">
        <v>0</v>
      </c>
      <c r="I48" s="9">
        <v>0</v>
      </c>
      <c r="J48" s="11"/>
      <c r="K48" s="11"/>
      <c r="L48" s="11"/>
      <c r="M48" s="11"/>
      <c r="N48" s="11"/>
      <c r="O48" s="11"/>
      <c r="P48" s="11"/>
      <c r="Q48" s="11"/>
      <c r="R48" s="11"/>
      <c r="S48" s="11"/>
      <c r="T48" s="11"/>
      <c r="U48" s="11"/>
      <c r="V48" s="11"/>
    </row>
    <row r="49" spans="1:22" s="10" customFormat="1" ht="29.25" customHeight="1">
      <c r="A49" s="7" t="s">
        <v>128</v>
      </c>
      <c r="B49" s="8">
        <v>4465209000181</v>
      </c>
      <c r="C49" s="7" t="s">
        <v>129</v>
      </c>
      <c r="D49" s="7" t="s">
        <v>14</v>
      </c>
      <c r="E49" s="7" t="s">
        <v>15</v>
      </c>
      <c r="F49" s="7" t="s">
        <v>130</v>
      </c>
      <c r="G49" s="9">
        <v>3375.28</v>
      </c>
      <c r="H49" s="9">
        <v>0</v>
      </c>
      <c r="I49" s="9">
        <v>0</v>
      </c>
      <c r="J49" s="11"/>
      <c r="K49" s="11"/>
      <c r="L49" s="11"/>
      <c r="M49" s="11"/>
      <c r="N49" s="11"/>
      <c r="O49" s="11"/>
      <c r="P49" s="11"/>
      <c r="Q49" s="11"/>
      <c r="R49" s="11"/>
      <c r="S49" s="11"/>
      <c r="T49" s="11"/>
      <c r="U49" s="11"/>
      <c r="V49" s="11"/>
    </row>
    <row r="50" spans="1:22" s="10" customFormat="1" ht="29.25" customHeight="1">
      <c r="A50" s="7" t="s">
        <v>131</v>
      </c>
      <c r="B50" s="8">
        <v>4285896000153</v>
      </c>
      <c r="C50" s="7" t="s">
        <v>132</v>
      </c>
      <c r="D50" s="7" t="s">
        <v>14</v>
      </c>
      <c r="E50" s="7" t="s">
        <v>15</v>
      </c>
      <c r="F50" s="7" t="s">
        <v>133</v>
      </c>
      <c r="G50" s="9">
        <v>6100</v>
      </c>
      <c r="H50" s="9">
        <v>0</v>
      </c>
      <c r="I50" s="9">
        <v>0</v>
      </c>
      <c r="J50" s="11"/>
      <c r="K50" s="11"/>
      <c r="L50" s="11"/>
      <c r="M50" s="11"/>
      <c r="N50" s="11"/>
      <c r="O50" s="11"/>
      <c r="P50" s="11"/>
      <c r="Q50" s="11"/>
      <c r="R50" s="11"/>
      <c r="S50" s="11"/>
      <c r="T50" s="11"/>
      <c r="U50" s="11"/>
      <c r="V50" s="11"/>
    </row>
    <row r="51" spans="1:22" s="10" customFormat="1" ht="29.25" customHeight="1">
      <c r="A51" s="7" t="s">
        <v>134</v>
      </c>
      <c r="B51" s="8">
        <v>4628376000104</v>
      </c>
      <c r="C51" s="7" t="s">
        <v>135</v>
      </c>
      <c r="D51" s="7" t="s">
        <v>14</v>
      </c>
      <c r="E51" s="7" t="s">
        <v>15</v>
      </c>
      <c r="F51" s="7" t="s">
        <v>136</v>
      </c>
      <c r="G51" s="9">
        <v>6600.85</v>
      </c>
      <c r="H51" s="9">
        <v>0</v>
      </c>
      <c r="I51" s="9">
        <v>0</v>
      </c>
      <c r="J51" s="11"/>
      <c r="K51" s="11"/>
      <c r="L51" s="11"/>
      <c r="M51" s="11"/>
      <c r="N51" s="11"/>
      <c r="O51" s="11"/>
      <c r="P51" s="11"/>
      <c r="Q51" s="11"/>
      <c r="R51" s="11"/>
      <c r="S51" s="11"/>
      <c r="T51" s="11"/>
      <c r="U51" s="11"/>
      <c r="V51" s="11"/>
    </row>
    <row r="52" spans="1:22" s="10" customFormat="1" ht="29.25" customHeight="1">
      <c r="A52" s="7" t="s">
        <v>137</v>
      </c>
      <c r="B52" s="8">
        <v>4329736000169</v>
      </c>
      <c r="C52" s="7" t="s">
        <v>138</v>
      </c>
      <c r="D52" s="7" t="s">
        <v>14</v>
      </c>
      <c r="E52" s="7" t="s">
        <v>15</v>
      </c>
      <c r="F52" s="7" t="s">
        <v>139</v>
      </c>
      <c r="G52" s="9">
        <v>51279.74</v>
      </c>
      <c r="H52" s="9">
        <v>0</v>
      </c>
      <c r="I52" s="9">
        <v>0</v>
      </c>
      <c r="J52" s="11"/>
      <c r="K52" s="11"/>
      <c r="L52" s="11"/>
      <c r="M52" s="11"/>
      <c r="N52" s="11"/>
      <c r="O52" s="11"/>
      <c r="P52" s="11"/>
      <c r="Q52" s="11"/>
      <c r="R52" s="11"/>
      <c r="S52" s="11"/>
      <c r="T52" s="11"/>
      <c r="U52" s="11"/>
      <c r="V52" s="11"/>
    </row>
    <row r="53" spans="1:9" s="11" customFormat="1" ht="29.25" customHeight="1">
      <c r="A53" s="7" t="s">
        <v>140</v>
      </c>
      <c r="B53" s="8">
        <v>29979036001031</v>
      </c>
      <c r="C53" s="7" t="s">
        <v>141</v>
      </c>
      <c r="D53" s="7" t="s">
        <v>14</v>
      </c>
      <c r="E53" s="7" t="s">
        <v>15</v>
      </c>
      <c r="F53" s="7" t="s">
        <v>142</v>
      </c>
      <c r="G53" s="9">
        <v>73288.90000000001</v>
      </c>
      <c r="H53" s="9">
        <v>0</v>
      </c>
      <c r="I53" s="9">
        <v>73288.90000000001</v>
      </c>
    </row>
    <row r="54" spans="1:22" s="10" customFormat="1" ht="29.25" customHeight="1">
      <c r="A54" s="7" t="s">
        <v>143</v>
      </c>
      <c r="B54" s="8">
        <v>4628111000106</v>
      </c>
      <c r="C54" s="7" t="s">
        <v>144</v>
      </c>
      <c r="D54" s="7" t="s">
        <v>14</v>
      </c>
      <c r="E54" s="7" t="s">
        <v>15</v>
      </c>
      <c r="F54" s="7" t="s">
        <v>145</v>
      </c>
      <c r="G54" s="9">
        <v>14624.81</v>
      </c>
      <c r="H54" s="9">
        <v>0</v>
      </c>
      <c r="I54" s="9">
        <v>0</v>
      </c>
      <c r="J54" s="11"/>
      <c r="K54" s="11"/>
      <c r="L54" s="11"/>
      <c r="M54" s="11"/>
      <c r="N54" s="11"/>
      <c r="O54" s="11"/>
      <c r="P54" s="11"/>
      <c r="Q54" s="11"/>
      <c r="R54" s="11"/>
      <c r="S54" s="11"/>
      <c r="T54" s="11"/>
      <c r="U54" s="11"/>
      <c r="V54" s="11"/>
    </row>
    <row r="55" spans="1:22" s="10" customFormat="1" ht="29.25" customHeight="1">
      <c r="A55" s="7" t="s">
        <v>146</v>
      </c>
      <c r="B55" s="8">
        <v>4241980000175</v>
      </c>
      <c r="C55" s="7" t="s">
        <v>147</v>
      </c>
      <c r="D55" s="7" t="s">
        <v>14</v>
      </c>
      <c r="E55" s="7" t="s">
        <v>15</v>
      </c>
      <c r="F55" s="7" t="s">
        <v>148</v>
      </c>
      <c r="G55" s="9">
        <v>43648.88</v>
      </c>
      <c r="H55" s="9">
        <v>0</v>
      </c>
      <c r="I55" s="9">
        <v>0</v>
      </c>
      <c r="J55" s="11"/>
      <c r="K55" s="11"/>
      <c r="L55" s="11"/>
      <c r="M55" s="11"/>
      <c r="N55" s="11"/>
      <c r="O55" s="11"/>
      <c r="P55" s="11"/>
      <c r="Q55" s="11"/>
      <c r="R55" s="11"/>
      <c r="S55" s="11"/>
      <c r="T55" s="11"/>
      <c r="U55" s="11"/>
      <c r="V55" s="11"/>
    </row>
    <row r="56" spans="1:22" s="10" customFormat="1" ht="29.25" customHeight="1">
      <c r="A56" s="7" t="s">
        <v>149</v>
      </c>
      <c r="B56" s="8">
        <v>4477568000159</v>
      </c>
      <c r="C56" s="7" t="s">
        <v>150</v>
      </c>
      <c r="D56" s="7" t="s">
        <v>14</v>
      </c>
      <c r="E56" s="7" t="s">
        <v>15</v>
      </c>
      <c r="F56" s="7" t="s">
        <v>151</v>
      </c>
      <c r="G56" s="9">
        <v>11439.07</v>
      </c>
      <c r="H56" s="9">
        <v>0</v>
      </c>
      <c r="I56" s="9">
        <v>0</v>
      </c>
      <c r="J56" s="11"/>
      <c r="K56" s="11"/>
      <c r="L56" s="11"/>
      <c r="M56" s="11"/>
      <c r="N56" s="11"/>
      <c r="O56" s="11"/>
      <c r="P56" s="11"/>
      <c r="Q56" s="11"/>
      <c r="R56" s="11"/>
      <c r="S56" s="11"/>
      <c r="T56" s="11"/>
      <c r="U56" s="11"/>
      <c r="V56" s="11"/>
    </row>
    <row r="57" spans="1:22" s="10" customFormat="1" ht="29.25" customHeight="1">
      <c r="A57" s="7" t="s">
        <v>152</v>
      </c>
      <c r="B57" s="8">
        <v>4247441000143</v>
      </c>
      <c r="C57" s="7" t="s">
        <v>153</v>
      </c>
      <c r="D57" s="7" t="s">
        <v>14</v>
      </c>
      <c r="E57" s="7" t="s">
        <v>15</v>
      </c>
      <c r="F57" s="7" t="s">
        <v>154</v>
      </c>
      <c r="G57" s="9">
        <v>33935.26</v>
      </c>
      <c r="H57" s="9">
        <v>0</v>
      </c>
      <c r="I57" s="9">
        <v>0</v>
      </c>
      <c r="J57" s="11"/>
      <c r="K57" s="11"/>
      <c r="L57" s="11"/>
      <c r="M57" s="11"/>
      <c r="N57" s="11"/>
      <c r="O57" s="11"/>
      <c r="P57" s="11"/>
      <c r="Q57" s="11"/>
      <c r="R57" s="11"/>
      <c r="S57" s="11"/>
      <c r="T57" s="11"/>
      <c r="U57" s="11"/>
      <c r="V57" s="11"/>
    </row>
    <row r="58" spans="1:22" s="10" customFormat="1" ht="29.25" customHeight="1">
      <c r="A58" s="7" t="s">
        <v>155</v>
      </c>
      <c r="B58" s="8">
        <v>4647079000106</v>
      </c>
      <c r="C58" s="7" t="s">
        <v>156</v>
      </c>
      <c r="D58" s="7" t="s">
        <v>14</v>
      </c>
      <c r="E58" s="7" t="s">
        <v>15</v>
      </c>
      <c r="F58" s="7" t="s">
        <v>157</v>
      </c>
      <c r="G58" s="9">
        <v>14864.83</v>
      </c>
      <c r="H58" s="9">
        <v>0</v>
      </c>
      <c r="I58" s="9">
        <v>0</v>
      </c>
      <c r="J58" s="11"/>
      <c r="K58" s="11"/>
      <c r="L58" s="11"/>
      <c r="M58" s="11"/>
      <c r="N58" s="11"/>
      <c r="O58" s="11"/>
      <c r="P58" s="11"/>
      <c r="Q58" s="11"/>
      <c r="R58" s="11"/>
      <c r="S58" s="11"/>
      <c r="T58" s="11"/>
      <c r="U58" s="11"/>
      <c r="V58" s="11"/>
    </row>
    <row r="59" spans="1:22" s="10" customFormat="1" ht="29.25" customHeight="1">
      <c r="A59" s="7" t="s">
        <v>158</v>
      </c>
      <c r="B59" s="8">
        <v>4282869000127</v>
      </c>
      <c r="C59" s="7" t="s">
        <v>159</v>
      </c>
      <c r="D59" s="7" t="s">
        <v>14</v>
      </c>
      <c r="E59" s="7" t="s">
        <v>15</v>
      </c>
      <c r="F59" s="7" t="s">
        <v>160</v>
      </c>
      <c r="G59" s="9">
        <v>34885.9</v>
      </c>
      <c r="H59" s="9">
        <v>0</v>
      </c>
      <c r="I59" s="9">
        <v>0</v>
      </c>
      <c r="J59" s="11"/>
      <c r="K59" s="11"/>
      <c r="L59" s="11"/>
      <c r="M59" s="11"/>
      <c r="N59" s="11"/>
      <c r="O59" s="11"/>
      <c r="P59" s="11"/>
      <c r="Q59" s="11"/>
      <c r="R59" s="11"/>
      <c r="S59" s="11"/>
      <c r="T59" s="11"/>
      <c r="U59" s="11"/>
      <c r="V59" s="11"/>
    </row>
    <row r="60" spans="1:22" s="10" customFormat="1" ht="29.25" customHeight="1">
      <c r="A60" s="7" t="s">
        <v>161</v>
      </c>
      <c r="B60" s="8">
        <v>4426383000115</v>
      </c>
      <c r="C60" s="7" t="s">
        <v>162</v>
      </c>
      <c r="D60" s="7" t="s">
        <v>14</v>
      </c>
      <c r="E60" s="7" t="s">
        <v>15</v>
      </c>
      <c r="F60" s="7" t="s">
        <v>163</v>
      </c>
      <c r="G60" s="9">
        <v>52211.71</v>
      </c>
      <c r="H60" s="9">
        <v>0</v>
      </c>
      <c r="I60" s="9">
        <v>0</v>
      </c>
      <c r="J60" s="11"/>
      <c r="K60" s="11"/>
      <c r="L60" s="11"/>
      <c r="M60" s="11"/>
      <c r="N60" s="11"/>
      <c r="O60" s="11"/>
      <c r="P60" s="11"/>
      <c r="Q60" s="11"/>
      <c r="R60" s="11"/>
      <c r="S60" s="11"/>
      <c r="T60" s="11"/>
      <c r="U60" s="11"/>
      <c r="V60" s="11"/>
    </row>
    <row r="61" spans="1:22" s="10" customFormat="1" ht="29.25" customHeight="1">
      <c r="A61" s="7" t="s">
        <v>161</v>
      </c>
      <c r="B61" s="8">
        <v>4426383000115</v>
      </c>
      <c r="C61" s="7" t="s">
        <v>164</v>
      </c>
      <c r="D61" s="7" t="s">
        <v>14</v>
      </c>
      <c r="E61" s="7" t="s">
        <v>15</v>
      </c>
      <c r="F61" s="7" t="s">
        <v>165</v>
      </c>
      <c r="G61" s="9">
        <v>15962.04</v>
      </c>
      <c r="H61" s="9">
        <v>0</v>
      </c>
      <c r="I61" s="9">
        <v>0</v>
      </c>
      <c r="J61" s="11"/>
      <c r="K61" s="11"/>
      <c r="L61" s="11"/>
      <c r="M61" s="11"/>
      <c r="N61" s="11"/>
      <c r="O61" s="11"/>
      <c r="P61" s="11"/>
      <c r="Q61" s="11"/>
      <c r="R61" s="11"/>
      <c r="S61" s="11"/>
      <c r="T61" s="11"/>
      <c r="U61" s="11"/>
      <c r="V61" s="11"/>
    </row>
    <row r="62" spans="1:22" s="10" customFormat="1" ht="63.75" customHeight="1">
      <c r="A62" s="7" t="s">
        <v>66</v>
      </c>
      <c r="B62" s="8">
        <v>4407920000180</v>
      </c>
      <c r="C62" s="7" t="s">
        <v>166</v>
      </c>
      <c r="D62" s="7" t="s">
        <v>14</v>
      </c>
      <c r="E62" s="7" t="s">
        <v>20</v>
      </c>
      <c r="F62" s="7" t="s">
        <v>167</v>
      </c>
      <c r="G62" s="9">
        <v>92489.31</v>
      </c>
      <c r="H62" s="9">
        <v>5875.51</v>
      </c>
      <c r="I62" s="9">
        <f>34663.43+5528.01+5108.75+4860.69+8959.35+5875.51</f>
        <v>64995.740000000005</v>
      </c>
      <c r="J62" s="11"/>
      <c r="K62" s="11"/>
      <c r="L62" s="11"/>
      <c r="M62" s="11"/>
      <c r="N62" s="11"/>
      <c r="O62" s="11"/>
      <c r="P62" s="11"/>
      <c r="Q62" s="11"/>
      <c r="R62" s="11"/>
      <c r="S62" s="11"/>
      <c r="T62" s="11"/>
      <c r="U62" s="11"/>
      <c r="V62" s="11"/>
    </row>
    <row r="63" spans="1:22" s="10" customFormat="1" ht="29.25" customHeight="1">
      <c r="A63" s="7" t="s">
        <v>168</v>
      </c>
      <c r="B63" s="8">
        <v>4153748000185</v>
      </c>
      <c r="C63" s="7" t="s">
        <v>169</v>
      </c>
      <c r="D63" s="7" t="s">
        <v>14</v>
      </c>
      <c r="E63" s="7" t="s">
        <v>15</v>
      </c>
      <c r="F63" s="7" t="s">
        <v>170</v>
      </c>
      <c r="G63" s="9">
        <v>895936.34</v>
      </c>
      <c r="H63" s="9">
        <v>0</v>
      </c>
      <c r="I63" s="9">
        <v>895936.34</v>
      </c>
      <c r="J63" s="11"/>
      <c r="K63" s="11"/>
      <c r="L63" s="11"/>
      <c r="M63" s="11"/>
      <c r="N63" s="11"/>
      <c r="O63" s="11"/>
      <c r="P63" s="11"/>
      <c r="Q63" s="11"/>
      <c r="R63" s="11"/>
      <c r="S63" s="11"/>
      <c r="T63" s="11"/>
      <c r="U63" s="11"/>
      <c r="V63" s="11"/>
    </row>
    <row r="64" spans="1:22" s="10" customFormat="1" ht="29.25" customHeight="1">
      <c r="A64" s="7" t="s">
        <v>168</v>
      </c>
      <c r="B64" s="8">
        <v>4153748000185</v>
      </c>
      <c r="C64" s="7" t="s">
        <v>171</v>
      </c>
      <c r="D64" s="7" t="s">
        <v>14</v>
      </c>
      <c r="E64" s="7" t="s">
        <v>15</v>
      </c>
      <c r="F64" s="7" t="s">
        <v>172</v>
      </c>
      <c r="G64" s="9">
        <v>44545.44</v>
      </c>
      <c r="H64" s="9">
        <v>0</v>
      </c>
      <c r="I64" s="9">
        <v>44545.44</v>
      </c>
      <c r="J64" s="11"/>
      <c r="K64" s="11"/>
      <c r="L64" s="11"/>
      <c r="M64" s="11"/>
      <c r="N64" s="11"/>
      <c r="O64" s="11"/>
      <c r="P64" s="11"/>
      <c r="Q64" s="11"/>
      <c r="R64" s="11"/>
      <c r="S64" s="11"/>
      <c r="T64" s="11"/>
      <c r="U64" s="11"/>
      <c r="V64" s="11"/>
    </row>
    <row r="65" spans="1:22" s="10" customFormat="1" ht="29.25" customHeight="1">
      <c r="A65" s="7" t="s">
        <v>168</v>
      </c>
      <c r="B65" s="8">
        <v>4153748000185</v>
      </c>
      <c r="C65" s="7" t="s">
        <v>173</v>
      </c>
      <c r="D65" s="7" t="s">
        <v>14</v>
      </c>
      <c r="E65" s="7" t="s">
        <v>15</v>
      </c>
      <c r="F65" s="7" t="s">
        <v>174</v>
      </c>
      <c r="G65" s="9">
        <v>1972.73</v>
      </c>
      <c r="H65" s="9">
        <v>0</v>
      </c>
      <c r="I65" s="9">
        <v>1972.73</v>
      </c>
      <c r="J65" s="11"/>
      <c r="K65" s="11"/>
      <c r="L65" s="11"/>
      <c r="M65" s="11"/>
      <c r="N65" s="11"/>
      <c r="O65" s="11"/>
      <c r="P65" s="11"/>
      <c r="Q65" s="11"/>
      <c r="R65" s="11"/>
      <c r="S65" s="11"/>
      <c r="T65" s="11"/>
      <c r="U65" s="11"/>
      <c r="V65" s="11"/>
    </row>
    <row r="66" spans="1:9" s="11" customFormat="1" ht="48" customHeight="1">
      <c r="A66" s="7" t="s">
        <v>175</v>
      </c>
      <c r="B66" s="8">
        <v>1465093000192</v>
      </c>
      <c r="C66" s="7" t="s">
        <v>176</v>
      </c>
      <c r="D66" s="7" t="s">
        <v>24</v>
      </c>
      <c r="E66" s="7" t="s">
        <v>25</v>
      </c>
      <c r="F66" s="7" t="s">
        <v>177</v>
      </c>
      <c r="G66" s="9">
        <v>64292.99</v>
      </c>
      <c r="H66" s="9">
        <v>0</v>
      </c>
      <c r="I66" s="9">
        <v>64292.99</v>
      </c>
    </row>
    <row r="67" spans="1:22" s="10" customFormat="1" ht="29.25" customHeight="1">
      <c r="A67" s="7" t="s">
        <v>120</v>
      </c>
      <c r="B67" s="8">
        <v>10195172000111</v>
      </c>
      <c r="C67" s="7" t="s">
        <v>178</v>
      </c>
      <c r="D67" s="7" t="s">
        <v>24</v>
      </c>
      <c r="E67" s="7" t="s">
        <v>33</v>
      </c>
      <c r="F67" s="7" t="s">
        <v>179</v>
      </c>
      <c r="G67" s="9">
        <v>516101.81</v>
      </c>
      <c r="H67" s="9">
        <v>0</v>
      </c>
      <c r="I67" s="9">
        <v>98893.76</v>
      </c>
      <c r="J67" s="11"/>
      <c r="K67" s="11"/>
      <c r="L67" s="11"/>
      <c r="M67" s="11"/>
      <c r="N67" s="11"/>
      <c r="O67" s="11"/>
      <c r="P67" s="11"/>
      <c r="Q67" s="11"/>
      <c r="R67" s="11"/>
      <c r="S67" s="11"/>
      <c r="T67" s="11"/>
      <c r="U67" s="11"/>
      <c r="V67" s="11"/>
    </row>
    <row r="68" spans="1:22" s="10" customFormat="1" ht="29.25" customHeight="1">
      <c r="A68" s="7" t="s">
        <v>120</v>
      </c>
      <c r="B68" s="8">
        <v>10195172000111</v>
      </c>
      <c r="C68" s="7" t="s">
        <v>180</v>
      </c>
      <c r="D68" s="7" t="s">
        <v>24</v>
      </c>
      <c r="E68" s="7" t="s">
        <v>33</v>
      </c>
      <c r="F68" s="7" t="s">
        <v>181</v>
      </c>
      <c r="G68" s="9">
        <v>67957.52</v>
      </c>
      <c r="H68" s="9">
        <v>0</v>
      </c>
      <c r="I68" s="9">
        <v>0</v>
      </c>
      <c r="J68" s="11"/>
      <c r="K68" s="11"/>
      <c r="L68" s="11"/>
      <c r="M68" s="11"/>
      <c r="N68" s="11"/>
      <c r="O68" s="11"/>
      <c r="P68" s="11"/>
      <c r="Q68" s="11"/>
      <c r="R68" s="11"/>
      <c r="S68" s="11"/>
      <c r="T68" s="11"/>
      <c r="U68" s="11"/>
      <c r="V68" s="11"/>
    </row>
    <row r="69" spans="1:22" s="10" customFormat="1" ht="54" customHeight="1">
      <c r="A69" s="7" t="s">
        <v>175</v>
      </c>
      <c r="B69" s="8">
        <v>1465093000192</v>
      </c>
      <c r="C69" s="7" t="s">
        <v>176</v>
      </c>
      <c r="D69" s="7" t="s">
        <v>24</v>
      </c>
      <c r="E69" s="7" t="s">
        <v>25</v>
      </c>
      <c r="F69" s="7" t="s">
        <v>182</v>
      </c>
      <c r="G69" s="9">
        <v>37928.700000000004</v>
      </c>
      <c r="H69" s="9">
        <v>0</v>
      </c>
      <c r="I69" s="9">
        <v>37928.700000000004</v>
      </c>
      <c r="J69" s="11"/>
      <c r="K69" s="11"/>
      <c r="L69" s="11"/>
      <c r="M69" s="11"/>
      <c r="N69" s="11"/>
      <c r="O69" s="11"/>
      <c r="P69" s="11"/>
      <c r="Q69" s="11"/>
      <c r="R69" s="11"/>
      <c r="S69" s="11"/>
      <c r="T69" s="11"/>
      <c r="U69" s="11"/>
      <c r="V69" s="11"/>
    </row>
    <row r="70" spans="1:22" s="10" customFormat="1" ht="29.25" customHeight="1">
      <c r="A70" s="7" t="s">
        <v>183</v>
      </c>
      <c r="B70" s="8">
        <v>38492814268</v>
      </c>
      <c r="C70" s="7" t="s">
        <v>184</v>
      </c>
      <c r="D70" s="7" t="s">
        <v>14</v>
      </c>
      <c r="E70" s="7" t="s">
        <v>15</v>
      </c>
      <c r="F70" s="7" t="s">
        <v>185</v>
      </c>
      <c r="G70" s="9">
        <v>7614.9</v>
      </c>
      <c r="H70" s="9">
        <v>0</v>
      </c>
      <c r="I70" s="9">
        <v>7614.9</v>
      </c>
      <c r="J70" s="11"/>
      <c r="K70" s="11"/>
      <c r="L70" s="11"/>
      <c r="M70" s="11"/>
      <c r="N70" s="11"/>
      <c r="O70" s="11"/>
      <c r="P70" s="11"/>
      <c r="Q70" s="11"/>
      <c r="R70" s="11"/>
      <c r="S70" s="11"/>
      <c r="T70" s="11"/>
      <c r="U70" s="11"/>
      <c r="V70" s="11"/>
    </row>
    <row r="71" spans="1:22" s="10" customFormat="1" ht="29.25" customHeight="1">
      <c r="A71" s="7" t="s">
        <v>186</v>
      </c>
      <c r="B71" s="8">
        <v>23861690225</v>
      </c>
      <c r="C71" s="7" t="s">
        <v>187</v>
      </c>
      <c r="D71" s="7" t="s">
        <v>14</v>
      </c>
      <c r="E71" s="7" t="s">
        <v>15</v>
      </c>
      <c r="F71" s="7" t="s">
        <v>188</v>
      </c>
      <c r="G71" s="9">
        <v>964.92</v>
      </c>
      <c r="H71" s="9">
        <v>0</v>
      </c>
      <c r="I71" s="9">
        <v>964.92</v>
      </c>
      <c r="J71" s="11"/>
      <c r="K71" s="11"/>
      <c r="L71" s="11"/>
      <c r="M71" s="11"/>
      <c r="N71" s="11"/>
      <c r="O71" s="11"/>
      <c r="P71" s="11"/>
      <c r="Q71" s="11"/>
      <c r="R71" s="11"/>
      <c r="S71" s="11"/>
      <c r="T71" s="11"/>
      <c r="U71" s="11"/>
      <c r="V71" s="11"/>
    </row>
    <row r="72" spans="1:22" s="10" customFormat="1" ht="29.25" customHeight="1">
      <c r="A72" s="7" t="s">
        <v>189</v>
      </c>
      <c r="B72" s="8">
        <v>34288970210</v>
      </c>
      <c r="C72" s="7" t="s">
        <v>187</v>
      </c>
      <c r="D72" s="7" t="s">
        <v>14</v>
      </c>
      <c r="E72" s="7" t="s">
        <v>15</v>
      </c>
      <c r="F72" s="7" t="s">
        <v>190</v>
      </c>
      <c r="G72" s="9">
        <v>1015.7</v>
      </c>
      <c r="H72" s="9">
        <v>0</v>
      </c>
      <c r="I72" s="9">
        <v>1015.7</v>
      </c>
      <c r="J72" s="11"/>
      <c r="K72" s="11"/>
      <c r="L72" s="11"/>
      <c r="M72" s="11"/>
      <c r="N72" s="11"/>
      <c r="O72" s="11"/>
      <c r="P72" s="11"/>
      <c r="Q72" s="11"/>
      <c r="R72" s="11"/>
      <c r="S72" s="11"/>
      <c r="T72" s="11"/>
      <c r="U72" s="11"/>
      <c r="V72" s="11"/>
    </row>
    <row r="73" spans="1:22" s="10" customFormat="1" ht="29.25" customHeight="1">
      <c r="A73" s="7" t="s">
        <v>191</v>
      </c>
      <c r="B73" s="8">
        <v>5830872000109</v>
      </c>
      <c r="C73" s="7" t="s">
        <v>192</v>
      </c>
      <c r="D73" s="7" t="s">
        <v>14</v>
      </c>
      <c r="E73" s="7" t="s">
        <v>15</v>
      </c>
      <c r="F73" s="7" t="s">
        <v>193</v>
      </c>
      <c r="G73" s="9">
        <v>21400.43</v>
      </c>
      <c r="H73" s="9">
        <v>0</v>
      </c>
      <c r="I73" s="9">
        <v>0</v>
      </c>
      <c r="J73" s="11"/>
      <c r="K73" s="11"/>
      <c r="L73" s="11"/>
      <c r="M73" s="11"/>
      <c r="N73" s="11"/>
      <c r="O73" s="11"/>
      <c r="P73" s="11"/>
      <c r="Q73" s="11"/>
      <c r="R73" s="11"/>
      <c r="S73" s="11"/>
      <c r="T73" s="11"/>
      <c r="U73" s="11"/>
      <c r="V73" s="11"/>
    </row>
    <row r="74" spans="1:9" s="12" customFormat="1" ht="59.25" customHeight="1">
      <c r="A74" s="7" t="s">
        <v>194</v>
      </c>
      <c r="B74" s="8">
        <v>1576713210</v>
      </c>
      <c r="C74" s="7" t="s">
        <v>195</v>
      </c>
      <c r="D74" s="7" t="s">
        <v>14</v>
      </c>
      <c r="E74" s="7" t="s">
        <v>15</v>
      </c>
      <c r="F74" s="7" t="s">
        <v>196</v>
      </c>
      <c r="G74" s="9">
        <v>1500</v>
      </c>
      <c r="H74" s="9">
        <v>0</v>
      </c>
      <c r="I74" s="9">
        <v>1500</v>
      </c>
    </row>
    <row r="75" spans="1:9" s="12" customFormat="1" ht="67.5" customHeight="1">
      <c r="A75" s="7" t="s">
        <v>197</v>
      </c>
      <c r="B75" s="8">
        <v>476092221</v>
      </c>
      <c r="C75" s="7" t="s">
        <v>198</v>
      </c>
      <c r="D75" s="7" t="s">
        <v>14</v>
      </c>
      <c r="E75" s="7" t="s">
        <v>15</v>
      </c>
      <c r="F75" s="7" t="s">
        <v>199</v>
      </c>
      <c r="G75" s="9">
        <v>1000</v>
      </c>
      <c r="H75" s="9">
        <v>0</v>
      </c>
      <c r="I75" s="9">
        <v>1000</v>
      </c>
    </row>
    <row r="76" spans="1:9" s="12" customFormat="1" ht="59.25" customHeight="1">
      <c r="A76" s="7" t="s">
        <v>200</v>
      </c>
      <c r="B76" s="8">
        <v>1152681206</v>
      </c>
      <c r="C76" s="7" t="s">
        <v>201</v>
      </c>
      <c r="D76" s="7" t="s">
        <v>14</v>
      </c>
      <c r="E76" s="7" t="s">
        <v>15</v>
      </c>
      <c r="F76" s="7" t="s">
        <v>202</v>
      </c>
      <c r="G76" s="9">
        <v>700</v>
      </c>
      <c r="H76" s="9">
        <v>0</v>
      </c>
      <c r="I76" s="9">
        <v>700</v>
      </c>
    </row>
    <row r="77" spans="1:9" s="12" customFormat="1" ht="48" customHeight="1">
      <c r="A77" s="7" t="s">
        <v>203</v>
      </c>
      <c r="B77" s="8">
        <v>98399233234</v>
      </c>
      <c r="C77" s="7" t="s">
        <v>204</v>
      </c>
      <c r="D77" s="7" t="s">
        <v>14</v>
      </c>
      <c r="E77" s="7" t="s">
        <v>15</v>
      </c>
      <c r="F77" s="7" t="s">
        <v>205</v>
      </c>
      <c r="G77" s="9">
        <v>1500</v>
      </c>
      <c r="H77" s="9">
        <v>0</v>
      </c>
      <c r="I77" s="9">
        <v>1500</v>
      </c>
    </row>
    <row r="78" spans="1:9" s="12" customFormat="1" ht="48" customHeight="1">
      <c r="A78" s="7" t="s">
        <v>197</v>
      </c>
      <c r="B78" s="8">
        <v>476092221</v>
      </c>
      <c r="C78" s="7" t="s">
        <v>206</v>
      </c>
      <c r="D78" s="7" t="s">
        <v>14</v>
      </c>
      <c r="E78" s="7" t="s">
        <v>15</v>
      </c>
      <c r="F78" s="7" t="s">
        <v>207</v>
      </c>
      <c r="G78" s="9">
        <v>1000</v>
      </c>
      <c r="H78" s="9">
        <v>0</v>
      </c>
      <c r="I78" s="9">
        <v>0</v>
      </c>
    </row>
    <row r="79" spans="1:9" s="12" customFormat="1" ht="48" customHeight="1">
      <c r="A79" s="7" t="s">
        <v>208</v>
      </c>
      <c r="B79" s="8">
        <v>85819522249</v>
      </c>
      <c r="C79" s="7" t="s">
        <v>209</v>
      </c>
      <c r="D79" s="7" t="s">
        <v>14</v>
      </c>
      <c r="E79" s="7" t="s">
        <v>15</v>
      </c>
      <c r="F79" s="7" t="s">
        <v>210</v>
      </c>
      <c r="G79" s="9">
        <v>1000</v>
      </c>
      <c r="H79" s="9">
        <v>0</v>
      </c>
      <c r="I79" s="9">
        <v>0</v>
      </c>
    </row>
    <row r="80" spans="1:9" s="12" customFormat="1" ht="48" customHeight="1">
      <c r="A80" s="7" t="s">
        <v>194</v>
      </c>
      <c r="B80" s="8">
        <v>1576713210</v>
      </c>
      <c r="C80" s="7" t="s">
        <v>211</v>
      </c>
      <c r="D80" s="7" t="s">
        <v>14</v>
      </c>
      <c r="E80" s="7" t="s">
        <v>15</v>
      </c>
      <c r="F80" s="7" t="s">
        <v>212</v>
      </c>
      <c r="G80" s="9">
        <v>700</v>
      </c>
      <c r="H80" s="9">
        <v>0</v>
      </c>
      <c r="I80" s="9">
        <v>0</v>
      </c>
    </row>
    <row r="81" spans="1:9" s="12" customFormat="1" ht="87.75" customHeight="1">
      <c r="A81" s="7" t="s">
        <v>213</v>
      </c>
      <c r="B81" s="8">
        <v>5610079000196</v>
      </c>
      <c r="C81" s="7" t="s">
        <v>214</v>
      </c>
      <c r="D81" s="7" t="s">
        <v>14</v>
      </c>
      <c r="E81" s="7" t="s">
        <v>15</v>
      </c>
      <c r="F81" s="7" t="s">
        <v>215</v>
      </c>
      <c r="G81" s="9">
        <v>186.23</v>
      </c>
      <c r="H81" s="9">
        <v>0</v>
      </c>
      <c r="I81" s="9">
        <v>186.23</v>
      </c>
    </row>
    <row r="82" spans="1:9" s="12" customFormat="1" ht="92.25" customHeight="1">
      <c r="A82" s="7" t="s">
        <v>216</v>
      </c>
      <c r="B82" s="8">
        <v>8848656000170</v>
      </c>
      <c r="C82" s="7" t="s">
        <v>217</v>
      </c>
      <c r="D82" s="7" t="s">
        <v>14</v>
      </c>
      <c r="E82" s="7" t="s">
        <v>15</v>
      </c>
      <c r="F82" s="7" t="s">
        <v>218</v>
      </c>
      <c r="G82" s="9">
        <v>30</v>
      </c>
      <c r="H82" s="9">
        <v>0</v>
      </c>
      <c r="I82" s="9">
        <v>30</v>
      </c>
    </row>
    <row r="83" spans="1:9" s="12" customFormat="1" ht="48" customHeight="1">
      <c r="A83" s="7" t="s">
        <v>219</v>
      </c>
      <c r="B83" s="8">
        <v>10828286000151</v>
      </c>
      <c r="C83" s="7" t="s">
        <v>220</v>
      </c>
      <c r="D83" s="7" t="s">
        <v>24</v>
      </c>
      <c r="E83" s="7" t="s">
        <v>25</v>
      </c>
      <c r="F83" s="7" t="s">
        <v>221</v>
      </c>
      <c r="G83" s="9">
        <v>3718</v>
      </c>
      <c r="H83" s="9">
        <v>0</v>
      </c>
      <c r="I83" s="9">
        <v>0</v>
      </c>
    </row>
    <row r="84" spans="1:9" s="12" customFormat="1" ht="48" customHeight="1">
      <c r="A84" s="7" t="s">
        <v>222</v>
      </c>
      <c r="B84" s="8">
        <v>12981327000170</v>
      </c>
      <c r="C84" s="7" t="s">
        <v>223</v>
      </c>
      <c r="D84" s="7" t="s">
        <v>24</v>
      </c>
      <c r="E84" s="7" t="s">
        <v>25</v>
      </c>
      <c r="F84" s="7" t="s">
        <v>224</v>
      </c>
      <c r="G84" s="9">
        <v>1749.32</v>
      </c>
      <c r="H84" s="9">
        <v>0</v>
      </c>
      <c r="I84" s="9">
        <v>1749.32</v>
      </c>
    </row>
    <row r="85" spans="1:9" s="12" customFormat="1" ht="48" customHeight="1">
      <c r="A85" s="7" t="s">
        <v>225</v>
      </c>
      <c r="B85" s="8">
        <v>9068212000185</v>
      </c>
      <c r="C85" s="7" t="s">
        <v>223</v>
      </c>
      <c r="D85" s="7" t="s">
        <v>24</v>
      </c>
      <c r="E85" s="7" t="s">
        <v>25</v>
      </c>
      <c r="F85" s="7" t="s">
        <v>226</v>
      </c>
      <c r="G85" s="9">
        <v>4439.79</v>
      </c>
      <c r="H85" s="9">
        <v>0</v>
      </c>
      <c r="I85" s="9">
        <v>4439.79</v>
      </c>
    </row>
    <row r="86" spans="1:9" s="12" customFormat="1" ht="48" customHeight="1">
      <c r="A86" s="7" t="s">
        <v>227</v>
      </c>
      <c r="B86" s="8">
        <v>8640156000149</v>
      </c>
      <c r="C86" s="7" t="s">
        <v>228</v>
      </c>
      <c r="D86" s="7" t="s">
        <v>24</v>
      </c>
      <c r="E86" s="7" t="s">
        <v>25</v>
      </c>
      <c r="F86" s="7" t="s">
        <v>229</v>
      </c>
      <c r="G86" s="9">
        <v>2970.5</v>
      </c>
      <c r="H86" s="9">
        <v>0</v>
      </c>
      <c r="I86" s="9">
        <v>2970.5</v>
      </c>
    </row>
    <row r="87" spans="1:9" s="12" customFormat="1" ht="48" customHeight="1">
      <c r="A87" s="7" t="s">
        <v>230</v>
      </c>
      <c r="B87" s="8">
        <v>18641075000117</v>
      </c>
      <c r="C87" s="7" t="s">
        <v>228</v>
      </c>
      <c r="D87" s="7" t="s">
        <v>24</v>
      </c>
      <c r="E87" s="7" t="s">
        <v>25</v>
      </c>
      <c r="F87" s="7" t="s">
        <v>231</v>
      </c>
      <c r="G87" s="9">
        <v>883.4</v>
      </c>
      <c r="H87" s="9">
        <v>0</v>
      </c>
      <c r="I87" s="9">
        <f>883.4</f>
        <v>883.4</v>
      </c>
    </row>
    <row r="88" spans="1:22" s="13" customFormat="1" ht="12.75" customHeight="1">
      <c r="A88" s="7" t="s">
        <v>232</v>
      </c>
      <c r="B88" s="8">
        <v>40079953034</v>
      </c>
      <c r="C88" s="7" t="s">
        <v>233</v>
      </c>
      <c r="D88" s="7" t="s">
        <v>14</v>
      </c>
      <c r="E88" s="7" t="s">
        <v>15</v>
      </c>
      <c r="F88" s="7" t="s">
        <v>234</v>
      </c>
      <c r="G88" s="9">
        <v>916.67</v>
      </c>
      <c r="H88" s="9">
        <v>0</v>
      </c>
      <c r="I88" s="9">
        <v>916.67</v>
      </c>
      <c r="J88" s="14"/>
      <c r="K88" s="14"/>
      <c r="L88" s="14"/>
      <c r="M88" s="14"/>
      <c r="N88" s="14"/>
      <c r="O88" s="14"/>
      <c r="P88" s="14"/>
      <c r="Q88" s="14"/>
      <c r="R88" s="14"/>
      <c r="S88" s="14"/>
      <c r="T88" s="14"/>
      <c r="U88" s="14"/>
      <c r="V88" s="14"/>
    </row>
    <row r="89" spans="1:22" s="13" customFormat="1" ht="28.5" customHeight="1">
      <c r="A89" s="7" t="s">
        <v>189</v>
      </c>
      <c r="B89" s="8">
        <v>34288970210</v>
      </c>
      <c r="C89" s="7" t="s">
        <v>233</v>
      </c>
      <c r="D89" s="7" t="s">
        <v>14</v>
      </c>
      <c r="E89" s="7" t="s">
        <v>15</v>
      </c>
      <c r="F89" s="7" t="s">
        <v>235</v>
      </c>
      <c r="G89" s="9">
        <v>1015.7</v>
      </c>
      <c r="H89" s="9">
        <v>0</v>
      </c>
      <c r="I89" s="9">
        <v>1015.7</v>
      </c>
      <c r="J89" s="14"/>
      <c r="K89" s="14"/>
      <c r="L89" s="14"/>
      <c r="M89" s="14"/>
      <c r="N89" s="14"/>
      <c r="O89" s="14"/>
      <c r="P89" s="14"/>
      <c r="Q89" s="14"/>
      <c r="R89" s="14"/>
      <c r="S89" s="14"/>
      <c r="T89" s="14"/>
      <c r="U89" s="14"/>
      <c r="V89" s="14"/>
    </row>
    <row r="90" spans="1:22" s="13" customFormat="1" ht="14.25" customHeight="1">
      <c r="A90" s="7" t="s">
        <v>236</v>
      </c>
      <c r="B90" s="8">
        <v>31331009200</v>
      </c>
      <c r="C90" s="7" t="s">
        <v>237</v>
      </c>
      <c r="D90" s="7" t="s">
        <v>14</v>
      </c>
      <c r="E90" s="7" t="s">
        <v>15</v>
      </c>
      <c r="F90" s="7" t="s">
        <v>238</v>
      </c>
      <c r="G90" s="9">
        <v>2750.01</v>
      </c>
      <c r="H90" s="9">
        <v>0</v>
      </c>
      <c r="I90" s="9">
        <v>2750.01</v>
      </c>
      <c r="J90" s="14"/>
      <c r="K90" s="14"/>
      <c r="L90" s="14"/>
      <c r="M90" s="14"/>
      <c r="N90" s="14"/>
      <c r="O90" s="14"/>
      <c r="P90" s="14"/>
      <c r="Q90" s="14"/>
      <c r="R90" s="14"/>
      <c r="S90" s="14"/>
      <c r="T90" s="14"/>
      <c r="U90" s="14"/>
      <c r="V90" s="14"/>
    </row>
    <row r="91" spans="1:22" s="13" customFormat="1" ht="30" customHeight="1">
      <c r="A91" s="7" t="s">
        <v>239</v>
      </c>
      <c r="B91" s="8">
        <v>31739121287</v>
      </c>
      <c r="C91" s="7" t="s">
        <v>240</v>
      </c>
      <c r="D91" s="7" t="s">
        <v>14</v>
      </c>
      <c r="E91" s="7" t="s">
        <v>15</v>
      </c>
      <c r="F91" s="7" t="s">
        <v>241</v>
      </c>
      <c r="G91" s="9">
        <v>2700</v>
      </c>
      <c r="H91" s="9">
        <v>0</v>
      </c>
      <c r="I91" s="9">
        <v>2700</v>
      </c>
      <c r="J91" s="14"/>
      <c r="K91" s="14"/>
      <c r="L91" s="14"/>
      <c r="M91" s="14"/>
      <c r="N91" s="14"/>
      <c r="O91" s="14"/>
      <c r="P91" s="14"/>
      <c r="Q91" s="14"/>
      <c r="R91" s="14"/>
      <c r="S91" s="14"/>
      <c r="T91" s="14"/>
      <c r="U91" s="14"/>
      <c r="V91" s="14"/>
    </row>
    <row r="92" spans="1:22" s="13" customFormat="1" ht="42.75" customHeight="1">
      <c r="A92" s="7" t="s">
        <v>168</v>
      </c>
      <c r="B92" s="8">
        <v>4153748000185</v>
      </c>
      <c r="C92" s="7" t="s">
        <v>242</v>
      </c>
      <c r="D92" s="7" t="s">
        <v>14</v>
      </c>
      <c r="E92" s="7" t="s">
        <v>15</v>
      </c>
      <c r="F92" s="7" t="s">
        <v>243</v>
      </c>
      <c r="G92" s="9">
        <v>37800</v>
      </c>
      <c r="H92" s="9">
        <v>0</v>
      </c>
      <c r="I92" s="9">
        <v>37800</v>
      </c>
      <c r="J92" s="14"/>
      <c r="K92" s="14"/>
      <c r="L92" s="14"/>
      <c r="M92" s="14"/>
      <c r="N92" s="14"/>
      <c r="O92" s="14"/>
      <c r="P92" s="14"/>
      <c r="Q92" s="14"/>
      <c r="R92" s="14"/>
      <c r="S92" s="14"/>
      <c r="T92" s="14"/>
      <c r="U92" s="14"/>
      <c r="V92" s="14"/>
    </row>
    <row r="93" spans="1:22" s="13" customFormat="1" ht="42.75" customHeight="1">
      <c r="A93" s="7" t="s">
        <v>168</v>
      </c>
      <c r="B93" s="8">
        <v>4153748000185</v>
      </c>
      <c r="C93" s="7" t="s">
        <v>244</v>
      </c>
      <c r="D93" s="7" t="s">
        <v>14</v>
      </c>
      <c r="E93" s="7" t="s">
        <v>15</v>
      </c>
      <c r="F93" s="7" t="s">
        <v>245</v>
      </c>
      <c r="G93" s="9">
        <v>4200</v>
      </c>
      <c r="H93" s="9">
        <v>0</v>
      </c>
      <c r="I93" s="9">
        <v>4200</v>
      </c>
      <c r="J93" s="14"/>
      <c r="K93" s="14"/>
      <c r="L93" s="14"/>
      <c r="M93" s="14"/>
      <c r="N93" s="14"/>
      <c r="O93" s="14"/>
      <c r="P93" s="14"/>
      <c r="Q93" s="14"/>
      <c r="R93" s="14"/>
      <c r="S93" s="14"/>
      <c r="T93" s="14"/>
      <c r="U93" s="14"/>
      <c r="V93" s="14"/>
    </row>
    <row r="94" spans="1:22" s="13" customFormat="1" ht="63" customHeight="1">
      <c r="A94" s="7" t="s">
        <v>168</v>
      </c>
      <c r="B94" s="8">
        <v>4153748000185</v>
      </c>
      <c r="C94" s="7" t="s">
        <v>246</v>
      </c>
      <c r="D94" s="7" t="s">
        <v>14</v>
      </c>
      <c r="E94" s="7" t="s">
        <v>15</v>
      </c>
      <c r="F94" s="7" t="s">
        <v>247</v>
      </c>
      <c r="G94" s="9">
        <v>894409.04</v>
      </c>
      <c r="H94" s="9">
        <v>0</v>
      </c>
      <c r="I94" s="9">
        <v>894409.04</v>
      </c>
      <c r="J94" s="14"/>
      <c r="K94" s="14"/>
      <c r="L94" s="14"/>
      <c r="M94" s="14"/>
      <c r="N94" s="14"/>
      <c r="O94" s="14"/>
      <c r="P94" s="14"/>
      <c r="Q94" s="14"/>
      <c r="R94" s="14"/>
      <c r="S94" s="14"/>
      <c r="T94" s="14"/>
      <c r="U94" s="14"/>
      <c r="V94" s="14"/>
    </row>
    <row r="95" spans="1:22" s="13" customFormat="1" ht="14.25" customHeight="1">
      <c r="A95" s="7" t="s">
        <v>248</v>
      </c>
      <c r="B95" s="8">
        <v>84961929620</v>
      </c>
      <c r="C95" s="7" t="s">
        <v>249</v>
      </c>
      <c r="D95" s="7" t="s">
        <v>14</v>
      </c>
      <c r="E95" s="7" t="s">
        <v>15</v>
      </c>
      <c r="F95" s="7" t="s">
        <v>250</v>
      </c>
      <c r="G95" s="9">
        <v>189.4</v>
      </c>
      <c r="H95" s="9">
        <v>0</v>
      </c>
      <c r="I95" s="9">
        <v>189.4</v>
      </c>
      <c r="J95" s="14"/>
      <c r="K95" s="14"/>
      <c r="L95" s="14"/>
      <c r="M95" s="14"/>
      <c r="N95" s="14"/>
      <c r="O95" s="14"/>
      <c r="P95" s="14"/>
      <c r="Q95" s="14"/>
      <c r="R95" s="14"/>
      <c r="S95" s="14"/>
      <c r="T95" s="14"/>
      <c r="U95" s="14"/>
      <c r="V95" s="14"/>
    </row>
    <row r="96" spans="1:22" s="13" customFormat="1" ht="28.5" customHeight="1">
      <c r="A96" s="7" t="s">
        <v>251</v>
      </c>
      <c r="B96" s="8">
        <v>4406195000125</v>
      </c>
      <c r="C96" s="7" t="s">
        <v>252</v>
      </c>
      <c r="D96" s="7" t="s">
        <v>14</v>
      </c>
      <c r="E96" s="7" t="s">
        <v>15</v>
      </c>
      <c r="F96" s="7" t="s">
        <v>253</v>
      </c>
      <c r="G96" s="9">
        <v>205.2</v>
      </c>
      <c r="H96" s="9">
        <v>0</v>
      </c>
      <c r="I96" s="9">
        <v>205.2</v>
      </c>
      <c r="J96" s="14"/>
      <c r="K96" s="14"/>
      <c r="L96" s="14"/>
      <c r="M96" s="14"/>
      <c r="N96" s="14"/>
      <c r="O96" s="14"/>
      <c r="P96" s="14"/>
      <c r="Q96" s="14"/>
      <c r="R96" s="14"/>
      <c r="S96" s="14"/>
      <c r="T96" s="14"/>
      <c r="U96" s="14"/>
      <c r="V96" s="14"/>
    </row>
    <row r="97" spans="1:22" s="13" customFormat="1" ht="27.75" customHeight="1">
      <c r="A97" s="7" t="s">
        <v>254</v>
      </c>
      <c r="B97" s="8">
        <v>8848656000170</v>
      </c>
      <c r="C97" s="7" t="s">
        <v>255</v>
      </c>
      <c r="D97" s="7" t="s">
        <v>14</v>
      </c>
      <c r="E97" s="7" t="s">
        <v>15</v>
      </c>
      <c r="F97" s="7" t="s">
        <v>256</v>
      </c>
      <c r="G97" s="9">
        <v>90</v>
      </c>
      <c r="H97" s="9">
        <v>0</v>
      </c>
      <c r="I97" s="9">
        <v>90</v>
      </c>
      <c r="J97" s="14"/>
      <c r="K97" s="14"/>
      <c r="L97" s="14"/>
      <c r="M97" s="14"/>
      <c r="N97" s="14"/>
      <c r="O97" s="14"/>
      <c r="P97" s="14"/>
      <c r="Q97" s="14"/>
      <c r="R97" s="14"/>
      <c r="S97" s="14"/>
      <c r="T97" s="14"/>
      <c r="U97" s="14"/>
      <c r="V97" s="14"/>
    </row>
    <row r="98" spans="1:22" s="13" customFormat="1" ht="42.75" customHeight="1">
      <c r="A98" s="7" t="s">
        <v>257</v>
      </c>
      <c r="B98" s="8">
        <v>5610079000196</v>
      </c>
      <c r="C98" s="7" t="s">
        <v>258</v>
      </c>
      <c r="D98" s="7" t="s">
        <v>14</v>
      </c>
      <c r="E98" s="7" t="s">
        <v>15</v>
      </c>
      <c r="F98" s="7" t="s">
        <v>259</v>
      </c>
      <c r="G98" s="9">
        <v>186.23</v>
      </c>
      <c r="H98" s="9">
        <v>0</v>
      </c>
      <c r="I98" s="9">
        <v>186.23</v>
      </c>
      <c r="J98" s="14"/>
      <c r="K98" s="14"/>
      <c r="L98" s="14"/>
      <c r="M98" s="14"/>
      <c r="N98" s="14"/>
      <c r="O98" s="14"/>
      <c r="P98" s="14"/>
      <c r="Q98" s="14"/>
      <c r="R98" s="14"/>
      <c r="S98" s="14"/>
      <c r="T98" s="14"/>
      <c r="U98" s="14"/>
      <c r="V98" s="14"/>
    </row>
    <row r="99" spans="1:22" s="13" customFormat="1" ht="28.5" customHeight="1">
      <c r="A99" s="7" t="s">
        <v>251</v>
      </c>
      <c r="B99" s="8">
        <v>4406195000125</v>
      </c>
      <c r="C99" s="7" t="s">
        <v>260</v>
      </c>
      <c r="D99" s="7" t="s">
        <v>14</v>
      </c>
      <c r="E99" s="7" t="s">
        <v>15</v>
      </c>
      <c r="F99" s="7" t="s">
        <v>261</v>
      </c>
      <c r="G99" s="9">
        <v>205.2</v>
      </c>
      <c r="H99" s="9">
        <v>0</v>
      </c>
      <c r="I99" s="9">
        <v>205.2</v>
      </c>
      <c r="J99" s="14"/>
      <c r="K99" s="14"/>
      <c r="L99" s="14"/>
      <c r="M99" s="14"/>
      <c r="N99" s="14"/>
      <c r="O99" s="14"/>
      <c r="P99" s="14"/>
      <c r="Q99" s="14"/>
      <c r="R99" s="14"/>
      <c r="S99" s="14"/>
      <c r="T99" s="14"/>
      <c r="U99" s="14"/>
      <c r="V99" s="14"/>
    </row>
    <row r="100" spans="1:22" s="13" customFormat="1" ht="57" customHeight="1">
      <c r="A100" s="7" t="s">
        <v>254</v>
      </c>
      <c r="B100" s="8">
        <v>8848656000170</v>
      </c>
      <c r="C100" s="7" t="s">
        <v>262</v>
      </c>
      <c r="D100" s="7" t="s">
        <v>14</v>
      </c>
      <c r="E100" s="7" t="s">
        <v>15</v>
      </c>
      <c r="F100" s="7" t="s">
        <v>263</v>
      </c>
      <c r="G100" s="9">
        <v>30</v>
      </c>
      <c r="H100" s="9">
        <v>0</v>
      </c>
      <c r="I100" s="9">
        <v>30</v>
      </c>
      <c r="J100" s="14"/>
      <c r="K100" s="14"/>
      <c r="L100" s="14"/>
      <c r="M100" s="14"/>
      <c r="N100" s="14"/>
      <c r="O100" s="14"/>
      <c r="P100" s="14"/>
      <c r="Q100" s="14"/>
      <c r="R100" s="14"/>
      <c r="S100" s="14"/>
      <c r="T100" s="14"/>
      <c r="U100" s="14"/>
      <c r="V100" s="14"/>
    </row>
    <row r="101" spans="1:22" s="13" customFormat="1" ht="42.75" customHeight="1">
      <c r="A101" s="7" t="s">
        <v>264</v>
      </c>
      <c r="B101" s="8">
        <v>5054960000158</v>
      </c>
      <c r="C101" s="7" t="s">
        <v>265</v>
      </c>
      <c r="D101" s="7" t="s">
        <v>14</v>
      </c>
      <c r="E101" s="7" t="s">
        <v>15</v>
      </c>
      <c r="F101" s="7" t="s">
        <v>266</v>
      </c>
      <c r="G101" s="9">
        <v>31454.58</v>
      </c>
      <c r="H101" s="9">
        <v>0</v>
      </c>
      <c r="I101" s="9">
        <v>0</v>
      </c>
      <c r="J101" s="14"/>
      <c r="K101" s="14"/>
      <c r="L101" s="14"/>
      <c r="M101" s="14"/>
      <c r="N101" s="14"/>
      <c r="O101" s="14"/>
      <c r="P101" s="14"/>
      <c r="Q101" s="14"/>
      <c r="R101" s="14"/>
      <c r="S101" s="14"/>
      <c r="T101" s="14"/>
      <c r="U101" s="14"/>
      <c r="V101" s="14"/>
    </row>
    <row r="102" spans="1:22" s="13" customFormat="1" ht="28.5" customHeight="1">
      <c r="A102" s="7" t="s">
        <v>175</v>
      </c>
      <c r="B102" s="8">
        <v>1465093000192</v>
      </c>
      <c r="C102" s="7" t="s">
        <v>267</v>
      </c>
      <c r="D102" s="7" t="s">
        <v>24</v>
      </c>
      <c r="E102" s="7" t="s">
        <v>25</v>
      </c>
      <c r="F102" s="7" t="s">
        <v>268</v>
      </c>
      <c r="G102" s="9">
        <v>2999.99</v>
      </c>
      <c r="H102" s="9">
        <v>0</v>
      </c>
      <c r="I102" s="9">
        <v>2999.99</v>
      </c>
      <c r="J102" s="14"/>
      <c r="K102" s="14"/>
      <c r="L102" s="14"/>
      <c r="M102" s="14"/>
      <c r="N102" s="14"/>
      <c r="O102" s="14"/>
      <c r="P102" s="14"/>
      <c r="Q102" s="14"/>
      <c r="R102" s="14"/>
      <c r="S102" s="14"/>
      <c r="T102" s="14"/>
      <c r="U102" s="14"/>
      <c r="V102" s="14"/>
    </row>
    <row r="103" spans="1:22" s="13" customFormat="1" ht="28.5" customHeight="1">
      <c r="A103" s="7" t="s">
        <v>80</v>
      </c>
      <c r="B103" s="8">
        <v>33000118000179</v>
      </c>
      <c r="C103" s="7" t="s">
        <v>269</v>
      </c>
      <c r="D103" s="7" t="s">
        <v>14</v>
      </c>
      <c r="E103" s="7" t="s">
        <v>15</v>
      </c>
      <c r="F103" s="7" t="s">
        <v>270</v>
      </c>
      <c r="G103" s="9">
        <v>27.31</v>
      </c>
      <c r="H103" s="9">
        <v>0</v>
      </c>
      <c r="I103" s="9">
        <v>27.31</v>
      </c>
      <c r="J103" s="14"/>
      <c r="K103" s="14"/>
      <c r="L103" s="14"/>
      <c r="M103" s="14"/>
      <c r="N103" s="14"/>
      <c r="O103" s="14"/>
      <c r="P103" s="14"/>
      <c r="Q103" s="14"/>
      <c r="R103" s="14"/>
      <c r="S103" s="14"/>
      <c r="T103" s="14"/>
      <c r="U103" s="14"/>
      <c r="V103" s="14"/>
    </row>
    <row r="104" spans="1:22" s="13" customFormat="1" ht="43.5" customHeight="1">
      <c r="A104" s="7" t="s">
        <v>271</v>
      </c>
      <c r="B104" s="8">
        <v>2844344000102</v>
      </c>
      <c r="C104" s="7" t="s">
        <v>272</v>
      </c>
      <c r="D104" s="7" t="s">
        <v>14</v>
      </c>
      <c r="E104" s="7" t="s">
        <v>15</v>
      </c>
      <c r="F104" s="7" t="s">
        <v>273</v>
      </c>
      <c r="G104" s="9">
        <v>300000</v>
      </c>
      <c r="H104" s="9">
        <v>0</v>
      </c>
      <c r="I104" s="9">
        <v>300000</v>
      </c>
      <c r="J104" s="14"/>
      <c r="K104" s="14"/>
      <c r="L104" s="14"/>
      <c r="M104" s="14"/>
      <c r="N104" s="14"/>
      <c r="O104" s="14"/>
      <c r="P104" s="14"/>
      <c r="Q104" s="14"/>
      <c r="R104" s="14"/>
      <c r="S104" s="14"/>
      <c r="T104" s="14"/>
      <c r="U104" s="14"/>
      <c r="V104" s="14"/>
    </row>
    <row r="105" spans="1:22" s="13" customFormat="1" ht="28.5" customHeight="1">
      <c r="A105" s="7" t="s">
        <v>53</v>
      </c>
      <c r="B105" s="8">
        <v>2341467000120</v>
      </c>
      <c r="C105" s="7" t="s">
        <v>274</v>
      </c>
      <c r="D105" s="7" t="s">
        <v>14</v>
      </c>
      <c r="E105" s="7" t="s">
        <v>29</v>
      </c>
      <c r="F105" s="7" t="s">
        <v>275</v>
      </c>
      <c r="G105" s="9">
        <v>17616.47</v>
      </c>
      <c r="H105" s="9">
        <v>0</v>
      </c>
      <c r="I105" s="9">
        <v>17616.47</v>
      </c>
      <c r="J105" s="14"/>
      <c r="K105" s="14"/>
      <c r="L105" s="14"/>
      <c r="M105" s="14"/>
      <c r="N105" s="14"/>
      <c r="O105" s="14"/>
      <c r="P105" s="14"/>
      <c r="Q105" s="14"/>
      <c r="R105" s="14"/>
      <c r="S105" s="14"/>
      <c r="T105" s="14"/>
      <c r="U105" s="14"/>
      <c r="V105" s="14"/>
    </row>
    <row r="106" spans="1:22" s="13" customFormat="1" ht="27.75" customHeight="1">
      <c r="A106" s="7" t="s">
        <v>47</v>
      </c>
      <c r="B106" s="8">
        <v>7244008000223</v>
      </c>
      <c r="C106" s="7" t="s">
        <v>276</v>
      </c>
      <c r="D106" s="7" t="s">
        <v>14</v>
      </c>
      <c r="E106" s="7" t="s">
        <v>277</v>
      </c>
      <c r="F106" s="7" t="s">
        <v>278</v>
      </c>
      <c r="G106" s="9">
        <v>53124.78</v>
      </c>
      <c r="H106" s="9">
        <v>0</v>
      </c>
      <c r="I106" s="9">
        <v>53124.78</v>
      </c>
      <c r="J106" s="14"/>
      <c r="K106" s="14"/>
      <c r="L106" s="14"/>
      <c r="M106" s="14"/>
      <c r="N106" s="14"/>
      <c r="O106" s="14"/>
      <c r="P106" s="14"/>
      <c r="Q106" s="14"/>
      <c r="R106" s="14"/>
      <c r="S106" s="14"/>
      <c r="T106" s="14"/>
      <c r="U106" s="14"/>
      <c r="V106" s="14"/>
    </row>
    <row r="107" spans="1:22" s="13" customFormat="1" ht="28.5" customHeight="1">
      <c r="A107" s="7" t="s">
        <v>175</v>
      </c>
      <c r="B107" s="8">
        <v>1465093000192</v>
      </c>
      <c r="C107" s="7" t="s">
        <v>279</v>
      </c>
      <c r="D107" s="7" t="s">
        <v>14</v>
      </c>
      <c r="E107" s="7" t="s">
        <v>277</v>
      </c>
      <c r="F107" s="7" t="s">
        <v>280</v>
      </c>
      <c r="G107" s="9">
        <v>7567.5</v>
      </c>
      <c r="H107" s="9">
        <v>0</v>
      </c>
      <c r="I107" s="9">
        <v>7567.5</v>
      </c>
      <c r="J107" s="14"/>
      <c r="K107" s="14"/>
      <c r="L107" s="14"/>
      <c r="M107" s="14"/>
      <c r="N107" s="14"/>
      <c r="O107" s="14"/>
      <c r="P107" s="14"/>
      <c r="Q107" s="14"/>
      <c r="R107" s="14"/>
      <c r="S107" s="14"/>
      <c r="T107" s="14"/>
      <c r="U107" s="14"/>
      <c r="V107" s="14"/>
    </row>
    <row r="108" spans="1:22" s="13" customFormat="1" ht="52.5" customHeight="1">
      <c r="A108" s="7" t="s">
        <v>175</v>
      </c>
      <c r="B108" s="8">
        <v>1465093000192</v>
      </c>
      <c r="C108" s="7" t="s">
        <v>281</v>
      </c>
      <c r="D108" s="7" t="s">
        <v>24</v>
      </c>
      <c r="E108" s="7" t="s">
        <v>33</v>
      </c>
      <c r="F108" s="7" t="s">
        <v>282</v>
      </c>
      <c r="G108" s="9">
        <v>498.81</v>
      </c>
      <c r="H108" s="9">
        <v>0</v>
      </c>
      <c r="I108" s="9">
        <v>498.81</v>
      </c>
      <c r="J108" s="14"/>
      <c r="K108" s="14"/>
      <c r="L108" s="14"/>
      <c r="M108" s="14"/>
      <c r="N108" s="14"/>
      <c r="O108" s="14"/>
      <c r="P108" s="14"/>
      <c r="Q108" s="14"/>
      <c r="R108" s="14"/>
      <c r="S108" s="14"/>
      <c r="T108" s="14"/>
      <c r="U108" s="14"/>
      <c r="V108" s="14"/>
    </row>
    <row r="109" spans="1:22" s="13" customFormat="1" ht="57.75" customHeight="1">
      <c r="A109" s="7" t="s">
        <v>175</v>
      </c>
      <c r="B109" s="8">
        <v>1465093000192</v>
      </c>
      <c r="C109" s="7" t="s">
        <v>283</v>
      </c>
      <c r="D109" s="7" t="s">
        <v>24</v>
      </c>
      <c r="E109" s="7" t="s">
        <v>33</v>
      </c>
      <c r="F109" s="7" t="s">
        <v>284</v>
      </c>
      <c r="G109" s="9">
        <v>3392.8</v>
      </c>
      <c r="H109" s="9">
        <v>0</v>
      </c>
      <c r="I109" s="9">
        <v>3392.8</v>
      </c>
      <c r="J109" s="14"/>
      <c r="K109" s="14"/>
      <c r="L109" s="14"/>
      <c r="M109" s="14"/>
      <c r="N109" s="14"/>
      <c r="O109" s="14"/>
      <c r="P109" s="14"/>
      <c r="Q109" s="14"/>
      <c r="R109" s="14"/>
      <c r="S109" s="14"/>
      <c r="T109" s="14"/>
      <c r="U109" s="14"/>
      <c r="V109" s="14"/>
    </row>
    <row r="110" spans="1:22" s="13" customFormat="1" ht="14.25" customHeight="1">
      <c r="A110" s="7" t="s">
        <v>285</v>
      </c>
      <c r="B110" s="8">
        <v>11975458168</v>
      </c>
      <c r="C110" s="7" t="s">
        <v>237</v>
      </c>
      <c r="D110" s="7" t="s">
        <v>14</v>
      </c>
      <c r="E110" s="7" t="s">
        <v>15</v>
      </c>
      <c r="F110" s="7" t="s">
        <v>286</v>
      </c>
      <c r="G110" s="9">
        <v>2031.4</v>
      </c>
      <c r="H110" s="9">
        <v>0</v>
      </c>
      <c r="I110" s="9">
        <v>2031.4</v>
      </c>
      <c r="J110" s="14"/>
      <c r="K110" s="14"/>
      <c r="L110" s="14"/>
      <c r="M110" s="14"/>
      <c r="N110" s="14"/>
      <c r="O110" s="14"/>
      <c r="P110" s="14"/>
      <c r="Q110" s="14"/>
      <c r="R110" s="14"/>
      <c r="S110" s="14"/>
      <c r="T110" s="14"/>
      <c r="U110" s="14"/>
      <c r="V110" s="14"/>
    </row>
    <row r="111" spans="1:22" s="13" customFormat="1" ht="14.25" customHeight="1">
      <c r="A111" s="7" t="s">
        <v>287</v>
      </c>
      <c r="B111" s="8">
        <v>38280710230</v>
      </c>
      <c r="C111" s="7" t="s">
        <v>237</v>
      </c>
      <c r="D111" s="7" t="s">
        <v>14</v>
      </c>
      <c r="E111" s="7" t="s">
        <v>15</v>
      </c>
      <c r="F111" s="7" t="s">
        <v>288</v>
      </c>
      <c r="G111" s="9">
        <v>458.33</v>
      </c>
      <c r="H111" s="9">
        <v>0</v>
      </c>
      <c r="I111" s="9">
        <v>0</v>
      </c>
      <c r="J111" s="14"/>
      <c r="K111" s="14"/>
      <c r="L111" s="14"/>
      <c r="M111" s="14"/>
      <c r="N111" s="14"/>
      <c r="O111" s="14"/>
      <c r="P111" s="14"/>
      <c r="Q111" s="14"/>
      <c r="R111" s="14"/>
      <c r="S111" s="14"/>
      <c r="T111" s="14"/>
      <c r="U111" s="14"/>
      <c r="V111" s="14"/>
    </row>
    <row r="112" spans="1:22" s="13" customFormat="1" ht="14.25" customHeight="1">
      <c r="A112" s="7" t="s">
        <v>289</v>
      </c>
      <c r="B112" s="8">
        <v>21533342253</v>
      </c>
      <c r="C112" s="7" t="s">
        <v>237</v>
      </c>
      <c r="D112" s="7" t="s">
        <v>14</v>
      </c>
      <c r="E112" s="7" t="s">
        <v>15</v>
      </c>
      <c r="F112" s="7" t="s">
        <v>290</v>
      </c>
      <c r="G112" s="9">
        <v>2031.4</v>
      </c>
      <c r="H112" s="9">
        <v>0</v>
      </c>
      <c r="I112" s="9">
        <v>2031.4</v>
      </c>
      <c r="J112" s="14"/>
      <c r="K112" s="14"/>
      <c r="L112" s="14"/>
      <c r="M112" s="14"/>
      <c r="N112" s="14"/>
      <c r="O112" s="14"/>
      <c r="P112" s="14"/>
      <c r="Q112" s="14"/>
      <c r="R112" s="14"/>
      <c r="S112" s="14"/>
      <c r="T112" s="14"/>
      <c r="U112" s="14"/>
      <c r="V112" s="14"/>
    </row>
    <row r="113" spans="1:9" s="14" customFormat="1" ht="14.25" customHeight="1">
      <c r="A113" s="7" t="s">
        <v>140</v>
      </c>
      <c r="B113" s="8">
        <v>29979036001031</v>
      </c>
      <c r="C113" s="7" t="s">
        <v>291</v>
      </c>
      <c r="D113" s="7" t="s">
        <v>14</v>
      </c>
      <c r="E113" s="7" t="s">
        <v>15</v>
      </c>
      <c r="F113" s="7" t="s">
        <v>292</v>
      </c>
      <c r="G113" s="9">
        <v>70902.21</v>
      </c>
      <c r="H113" s="9">
        <v>0</v>
      </c>
      <c r="I113" s="9">
        <v>70902.21</v>
      </c>
    </row>
    <row r="114" spans="1:9" s="14" customFormat="1" ht="14.25" customHeight="1">
      <c r="A114" s="7" t="s">
        <v>189</v>
      </c>
      <c r="B114" s="15">
        <v>34288970210</v>
      </c>
      <c r="C114" s="7" t="s">
        <v>237</v>
      </c>
      <c r="D114" s="7" t="s">
        <v>14</v>
      </c>
      <c r="E114" s="7" t="s">
        <v>15</v>
      </c>
      <c r="F114" s="7" t="s">
        <v>293</v>
      </c>
      <c r="G114" s="9">
        <v>1015.7</v>
      </c>
      <c r="H114" s="9">
        <v>0</v>
      </c>
      <c r="I114" s="9">
        <v>1015.7</v>
      </c>
    </row>
    <row r="115" spans="1:9" s="14" customFormat="1" ht="14.25" customHeight="1">
      <c r="A115" s="7" t="s">
        <v>294</v>
      </c>
      <c r="B115" s="15">
        <v>24303216291</v>
      </c>
      <c r="C115" s="7" t="s">
        <v>237</v>
      </c>
      <c r="D115" s="7" t="s">
        <v>14</v>
      </c>
      <c r="E115" s="7" t="s">
        <v>15</v>
      </c>
      <c r="F115" s="7" t="s">
        <v>295</v>
      </c>
      <c r="G115" s="9">
        <v>2750.01</v>
      </c>
      <c r="H115" s="9">
        <v>0</v>
      </c>
      <c r="I115" s="9">
        <v>2750.01</v>
      </c>
    </row>
    <row r="116" spans="1:9" s="14" customFormat="1" ht="42.75" customHeight="1">
      <c r="A116" s="7" t="s">
        <v>12</v>
      </c>
      <c r="B116" s="15">
        <v>4322541000197</v>
      </c>
      <c r="C116" s="7" t="s">
        <v>296</v>
      </c>
      <c r="D116" s="7" t="s">
        <v>14</v>
      </c>
      <c r="E116" s="7" t="s">
        <v>15</v>
      </c>
      <c r="F116" s="7" t="s">
        <v>297</v>
      </c>
      <c r="G116" s="9">
        <v>317.79</v>
      </c>
      <c r="H116" s="9">
        <v>0</v>
      </c>
      <c r="I116" s="9">
        <v>317.79</v>
      </c>
    </row>
    <row r="117" spans="1:9" s="14" customFormat="1" ht="14.25" customHeight="1">
      <c r="A117" s="7" t="s">
        <v>287</v>
      </c>
      <c r="B117" s="15">
        <v>38280710230</v>
      </c>
      <c r="C117" s="7" t="s">
        <v>237</v>
      </c>
      <c r="D117" s="7" t="s">
        <v>14</v>
      </c>
      <c r="E117" s="7" t="s">
        <v>15</v>
      </c>
      <c r="F117" s="7" t="s">
        <v>298</v>
      </c>
      <c r="G117" s="9">
        <v>458.33</v>
      </c>
      <c r="H117" s="9">
        <v>0</v>
      </c>
      <c r="I117" s="9">
        <v>458.33</v>
      </c>
    </row>
    <row r="118" spans="1:9" s="16" customFormat="1" ht="52.5" customHeight="1">
      <c r="A118" s="7" t="s">
        <v>299</v>
      </c>
      <c r="B118" s="15">
        <v>16139291291</v>
      </c>
      <c r="C118" s="7" t="s">
        <v>300</v>
      </c>
      <c r="D118" s="7" t="s">
        <v>14</v>
      </c>
      <c r="E118" s="7" t="s">
        <v>15</v>
      </c>
      <c r="F118" s="7" t="s">
        <v>301</v>
      </c>
      <c r="G118" s="9">
        <v>2000</v>
      </c>
      <c r="H118" s="9">
        <v>0</v>
      </c>
      <c r="I118" s="9">
        <v>2000</v>
      </c>
    </row>
    <row r="119" spans="1:9" s="14" customFormat="1" ht="28.5" customHeight="1">
      <c r="A119" s="7" t="s">
        <v>299</v>
      </c>
      <c r="B119" s="15">
        <v>16139291291</v>
      </c>
      <c r="C119" s="7" t="s">
        <v>300</v>
      </c>
      <c r="D119" s="7" t="s">
        <v>14</v>
      </c>
      <c r="E119" s="7" t="s">
        <v>15</v>
      </c>
      <c r="F119" s="7" t="s">
        <v>302</v>
      </c>
      <c r="G119" s="9">
        <v>2000</v>
      </c>
      <c r="H119" s="9">
        <v>0</v>
      </c>
      <c r="I119" s="9">
        <v>2000</v>
      </c>
    </row>
    <row r="120" spans="1:9" s="14" customFormat="1" ht="28.5" customHeight="1">
      <c r="A120" s="7" t="s">
        <v>303</v>
      </c>
      <c r="B120" s="15">
        <v>22772156000123</v>
      </c>
      <c r="C120" s="7" t="s">
        <v>304</v>
      </c>
      <c r="D120" s="7" t="s">
        <v>24</v>
      </c>
      <c r="E120" s="7" t="s">
        <v>20</v>
      </c>
      <c r="F120" s="7" t="s">
        <v>305</v>
      </c>
      <c r="G120" s="9">
        <v>240</v>
      </c>
      <c r="H120" s="9">
        <v>0</v>
      </c>
      <c r="I120" s="9">
        <v>240</v>
      </c>
    </row>
    <row r="121" spans="1:9" s="14" customFormat="1" ht="28.5" customHeight="1">
      <c r="A121" s="7" t="s">
        <v>306</v>
      </c>
      <c r="B121" s="15">
        <v>8629122000153</v>
      </c>
      <c r="C121" s="7" t="s">
        <v>307</v>
      </c>
      <c r="D121" s="7" t="s">
        <v>24</v>
      </c>
      <c r="E121" s="7" t="s">
        <v>25</v>
      </c>
      <c r="F121" s="7" t="s">
        <v>308</v>
      </c>
      <c r="G121" s="9">
        <v>14270</v>
      </c>
      <c r="H121" s="9">
        <v>0</v>
      </c>
      <c r="I121" s="9">
        <v>14270</v>
      </c>
    </row>
    <row r="122" spans="1:9" s="14" customFormat="1" ht="14.25" customHeight="1">
      <c r="A122" s="7" t="s">
        <v>285</v>
      </c>
      <c r="B122" s="15">
        <v>11975458168</v>
      </c>
      <c r="C122" s="7" t="s">
        <v>237</v>
      </c>
      <c r="D122" s="7" t="s">
        <v>14</v>
      </c>
      <c r="E122" s="7" t="s">
        <v>15</v>
      </c>
      <c r="F122" s="7" t="s">
        <v>309</v>
      </c>
      <c r="G122" s="9">
        <v>1015.7</v>
      </c>
      <c r="H122" s="9">
        <v>0</v>
      </c>
      <c r="I122" s="9">
        <v>1015.7</v>
      </c>
    </row>
    <row r="123" spans="1:9" s="14" customFormat="1" ht="14.25" customHeight="1">
      <c r="A123" s="7" t="s">
        <v>310</v>
      </c>
      <c r="B123" s="15">
        <v>18853463287</v>
      </c>
      <c r="C123" s="7" t="s">
        <v>237</v>
      </c>
      <c r="D123" s="7" t="s">
        <v>14</v>
      </c>
      <c r="E123" s="7" t="s">
        <v>15</v>
      </c>
      <c r="F123" s="7" t="s">
        <v>311</v>
      </c>
      <c r="G123" s="9">
        <v>4824.6</v>
      </c>
      <c r="H123" s="9">
        <v>0</v>
      </c>
      <c r="I123" s="9">
        <v>4824.6</v>
      </c>
    </row>
    <row r="124" spans="1:9" s="14" customFormat="1" ht="57" customHeight="1">
      <c r="A124" s="7" t="s">
        <v>168</v>
      </c>
      <c r="B124" s="15">
        <v>4153748000185</v>
      </c>
      <c r="C124" s="7" t="s">
        <v>312</v>
      </c>
      <c r="D124" s="7" t="s">
        <v>14</v>
      </c>
      <c r="E124" s="7" t="s">
        <v>15</v>
      </c>
      <c r="F124" s="7" t="s">
        <v>313</v>
      </c>
      <c r="G124" s="9">
        <v>636.36</v>
      </c>
      <c r="H124" s="9">
        <v>0</v>
      </c>
      <c r="I124" s="9">
        <v>636.36</v>
      </c>
    </row>
    <row r="125" spans="1:9" s="14" customFormat="1" ht="42.75" customHeight="1">
      <c r="A125" s="7" t="s">
        <v>168</v>
      </c>
      <c r="B125" s="15">
        <v>4153748000185</v>
      </c>
      <c r="C125" s="7" t="s">
        <v>314</v>
      </c>
      <c r="D125" s="7" t="s">
        <v>14</v>
      </c>
      <c r="E125" s="7" t="s">
        <v>15</v>
      </c>
      <c r="F125" s="7" t="s">
        <v>315</v>
      </c>
      <c r="G125" s="9">
        <v>40600</v>
      </c>
      <c r="H125" s="9">
        <v>0</v>
      </c>
      <c r="I125" s="9">
        <v>40600</v>
      </c>
    </row>
    <row r="126" spans="1:9" s="14" customFormat="1" ht="28.5" customHeight="1">
      <c r="A126" s="7" t="s">
        <v>168</v>
      </c>
      <c r="B126" s="15">
        <v>4153748000185</v>
      </c>
      <c r="C126" s="7" t="s">
        <v>316</v>
      </c>
      <c r="D126" s="7" t="s">
        <v>14</v>
      </c>
      <c r="E126" s="7" t="s">
        <v>15</v>
      </c>
      <c r="F126" s="7" t="s">
        <v>317</v>
      </c>
      <c r="G126" s="9">
        <v>892563.59</v>
      </c>
      <c r="H126" s="9">
        <v>0</v>
      </c>
      <c r="I126" s="9">
        <v>892563.59</v>
      </c>
    </row>
    <row r="127" spans="1:9" s="14" customFormat="1" ht="57" customHeight="1">
      <c r="A127" s="7" t="s">
        <v>31</v>
      </c>
      <c r="B127" s="15">
        <v>7884579000141</v>
      </c>
      <c r="C127" s="7" t="s">
        <v>318</v>
      </c>
      <c r="D127" s="7" t="s">
        <v>24</v>
      </c>
      <c r="E127" s="7" t="s">
        <v>33</v>
      </c>
      <c r="F127" s="7" t="s">
        <v>319</v>
      </c>
      <c r="G127" s="9">
        <v>28873.33</v>
      </c>
      <c r="H127" s="9">
        <v>6100</v>
      </c>
      <c r="I127" s="9">
        <f>7523.33+3050+3050+6100+6100</f>
        <v>25823.33</v>
      </c>
    </row>
    <row r="128" spans="1:9" s="14" customFormat="1" ht="14.25" customHeight="1">
      <c r="A128" s="7" t="s">
        <v>320</v>
      </c>
      <c r="B128" s="15">
        <v>33392072168</v>
      </c>
      <c r="C128" s="7" t="s">
        <v>237</v>
      </c>
      <c r="D128" s="7" t="s">
        <v>14</v>
      </c>
      <c r="E128" s="7" t="s">
        <v>15</v>
      </c>
      <c r="F128" s="7" t="s">
        <v>321</v>
      </c>
      <c r="G128" s="9">
        <v>916.67</v>
      </c>
      <c r="H128" s="9">
        <v>0</v>
      </c>
      <c r="I128" s="9">
        <v>916.67</v>
      </c>
    </row>
    <row r="129" spans="1:9" s="14" customFormat="1" ht="28.5" customHeight="1">
      <c r="A129" s="7" t="s">
        <v>322</v>
      </c>
      <c r="B129" s="15">
        <v>476092221</v>
      </c>
      <c r="C129" s="7" t="s">
        <v>323</v>
      </c>
      <c r="D129" s="7" t="s">
        <v>14</v>
      </c>
      <c r="E129" s="7" t="s">
        <v>15</v>
      </c>
      <c r="F129" s="7" t="s">
        <v>324</v>
      </c>
      <c r="G129" s="9">
        <v>1000</v>
      </c>
      <c r="H129" s="9">
        <v>0</v>
      </c>
      <c r="I129" s="9">
        <v>1000</v>
      </c>
    </row>
    <row r="130" spans="1:9" s="14" customFormat="1" ht="28.5" customHeight="1">
      <c r="A130" s="7" t="s">
        <v>325</v>
      </c>
      <c r="B130" s="15">
        <v>85819522249</v>
      </c>
      <c r="C130" s="7" t="s">
        <v>323</v>
      </c>
      <c r="D130" s="7" t="s">
        <v>14</v>
      </c>
      <c r="E130" s="7" t="s">
        <v>15</v>
      </c>
      <c r="F130" s="7" t="s">
        <v>326</v>
      </c>
      <c r="G130" s="9">
        <v>1000</v>
      </c>
      <c r="H130" s="9">
        <v>0</v>
      </c>
      <c r="I130" s="9">
        <v>1000</v>
      </c>
    </row>
    <row r="131" spans="1:9" s="14" customFormat="1" ht="28.5" customHeight="1">
      <c r="A131" s="7" t="s">
        <v>327</v>
      </c>
      <c r="B131" s="15">
        <v>1576713210</v>
      </c>
      <c r="C131" s="7" t="s">
        <v>328</v>
      </c>
      <c r="D131" s="7" t="s">
        <v>14</v>
      </c>
      <c r="E131" s="7" t="s">
        <v>15</v>
      </c>
      <c r="F131" s="7" t="s">
        <v>329</v>
      </c>
      <c r="G131" s="9">
        <v>700</v>
      </c>
      <c r="H131" s="9">
        <v>0</v>
      </c>
      <c r="I131" s="9">
        <v>700</v>
      </c>
    </row>
    <row r="132" spans="1:9" s="14" customFormat="1" ht="14.25" customHeight="1">
      <c r="A132" s="7" t="s">
        <v>330</v>
      </c>
      <c r="B132" s="15">
        <v>22981020234</v>
      </c>
      <c r="C132" s="7" t="s">
        <v>237</v>
      </c>
      <c r="D132" s="7" t="s">
        <v>14</v>
      </c>
      <c r="E132" s="7" t="s">
        <v>15</v>
      </c>
      <c r="F132" s="7" t="s">
        <v>331</v>
      </c>
      <c r="G132" s="9">
        <v>2750.01</v>
      </c>
      <c r="H132" s="9">
        <v>0</v>
      </c>
      <c r="I132" s="9">
        <v>2750.01</v>
      </c>
    </row>
    <row r="133" spans="1:9" s="14" customFormat="1" ht="14.25" customHeight="1">
      <c r="A133" s="7" t="s">
        <v>140</v>
      </c>
      <c r="B133" s="15">
        <v>29979036001031</v>
      </c>
      <c r="C133" s="7" t="s">
        <v>291</v>
      </c>
      <c r="D133" s="7" t="s">
        <v>14</v>
      </c>
      <c r="E133" s="7" t="s">
        <v>15</v>
      </c>
      <c r="F133" s="7" t="s">
        <v>332</v>
      </c>
      <c r="G133" s="9">
        <v>67908.45</v>
      </c>
      <c r="H133" s="9">
        <v>0</v>
      </c>
      <c r="I133" s="9">
        <v>67908.45</v>
      </c>
    </row>
    <row r="134" spans="1:9" s="14" customFormat="1" ht="28.5" customHeight="1">
      <c r="A134" s="7" t="s">
        <v>333</v>
      </c>
      <c r="B134" s="15">
        <v>4224028000163</v>
      </c>
      <c r="C134" s="7" t="s">
        <v>334</v>
      </c>
      <c r="D134" s="7" t="s">
        <v>14</v>
      </c>
      <c r="E134" s="7" t="s">
        <v>15</v>
      </c>
      <c r="F134" s="7" t="s">
        <v>335</v>
      </c>
      <c r="G134" s="9">
        <v>1052.5</v>
      </c>
      <c r="H134" s="9">
        <v>0</v>
      </c>
      <c r="I134" s="9">
        <v>1052.5</v>
      </c>
    </row>
    <row r="135" spans="1:9" s="14" customFormat="1" ht="57" customHeight="1">
      <c r="A135" s="7" t="s">
        <v>336</v>
      </c>
      <c r="B135" s="15">
        <v>4575505000135</v>
      </c>
      <c r="C135" s="7" t="s">
        <v>337</v>
      </c>
      <c r="D135" s="7" t="s">
        <v>24</v>
      </c>
      <c r="E135" s="7" t="s">
        <v>33</v>
      </c>
      <c r="F135" s="7" t="s">
        <v>338</v>
      </c>
      <c r="G135" s="9">
        <v>22000</v>
      </c>
      <c r="H135" s="9">
        <v>0</v>
      </c>
      <c r="I135" s="9">
        <v>15366</v>
      </c>
    </row>
    <row r="136" spans="1:9" s="14" customFormat="1" ht="57" customHeight="1">
      <c r="A136" s="7" t="s">
        <v>336</v>
      </c>
      <c r="B136" s="15">
        <v>4575505000135</v>
      </c>
      <c r="C136" s="7" t="s">
        <v>337</v>
      </c>
      <c r="D136" s="7" t="s">
        <v>24</v>
      </c>
      <c r="E136" s="7" t="s">
        <v>33</v>
      </c>
      <c r="F136" s="7" t="s">
        <v>339</v>
      </c>
      <c r="G136" s="9">
        <v>18760</v>
      </c>
      <c r="H136" s="9">
        <v>0</v>
      </c>
      <c r="I136" s="9">
        <v>13103</v>
      </c>
    </row>
    <row r="137" spans="1:9" s="14" customFormat="1" ht="28.5" customHeight="1">
      <c r="A137" s="7" t="s">
        <v>80</v>
      </c>
      <c r="B137" s="15">
        <v>33000118000179</v>
      </c>
      <c r="C137" s="7" t="s">
        <v>269</v>
      </c>
      <c r="D137" s="7" t="s">
        <v>14</v>
      </c>
      <c r="E137" s="7" t="s">
        <v>15</v>
      </c>
      <c r="F137" s="7" t="s">
        <v>340</v>
      </c>
      <c r="G137" s="9">
        <v>19.52</v>
      </c>
      <c r="H137" s="9">
        <v>0</v>
      </c>
      <c r="I137" s="9">
        <v>19.52</v>
      </c>
    </row>
    <row r="138" spans="1:9" s="14" customFormat="1" ht="46.5" customHeight="1">
      <c r="A138" s="7" t="s">
        <v>257</v>
      </c>
      <c r="B138" s="15">
        <v>5610079000196</v>
      </c>
      <c r="C138" s="7" t="s">
        <v>341</v>
      </c>
      <c r="D138" s="7" t="s">
        <v>14</v>
      </c>
      <c r="E138" s="7" t="s">
        <v>15</v>
      </c>
      <c r="F138" s="7" t="s">
        <v>342</v>
      </c>
      <c r="G138" s="9">
        <v>186.23</v>
      </c>
      <c r="H138" s="9">
        <v>0</v>
      </c>
      <c r="I138" s="9">
        <v>186.23</v>
      </c>
    </row>
    <row r="139" spans="1:9" s="14" customFormat="1" ht="48.75" customHeight="1">
      <c r="A139" s="7" t="s">
        <v>254</v>
      </c>
      <c r="B139" s="15">
        <v>8848656000170</v>
      </c>
      <c r="C139" s="7" t="s">
        <v>343</v>
      </c>
      <c r="D139" s="7" t="s">
        <v>14</v>
      </c>
      <c r="E139" s="7" t="s">
        <v>15</v>
      </c>
      <c r="F139" s="7" t="s">
        <v>344</v>
      </c>
      <c r="G139" s="9">
        <v>30</v>
      </c>
      <c r="H139" s="9">
        <v>0</v>
      </c>
      <c r="I139" s="9">
        <v>30</v>
      </c>
    </row>
    <row r="140" spans="1:9" s="14" customFormat="1" ht="14.25" customHeight="1">
      <c r="A140" s="7" t="s">
        <v>189</v>
      </c>
      <c r="B140" s="15">
        <v>34288970210</v>
      </c>
      <c r="C140" s="7" t="s">
        <v>237</v>
      </c>
      <c r="D140" s="7" t="s">
        <v>14</v>
      </c>
      <c r="E140" s="7" t="s">
        <v>15</v>
      </c>
      <c r="F140" s="7" t="s">
        <v>345</v>
      </c>
      <c r="G140" s="9">
        <v>2031.4</v>
      </c>
      <c r="H140" s="9">
        <v>0</v>
      </c>
      <c r="I140" s="9">
        <v>2031.4</v>
      </c>
    </row>
    <row r="141" spans="1:9" s="14" customFormat="1" ht="16.5" customHeight="1">
      <c r="A141" s="7" t="s">
        <v>346</v>
      </c>
      <c r="B141" s="15">
        <v>4289455204</v>
      </c>
      <c r="C141" s="7" t="s">
        <v>237</v>
      </c>
      <c r="D141" s="7" t="s">
        <v>14</v>
      </c>
      <c r="E141" s="7" t="s">
        <v>15</v>
      </c>
      <c r="F141" s="7" t="s">
        <v>347</v>
      </c>
      <c r="G141" s="9">
        <v>4824.6</v>
      </c>
      <c r="H141" s="9">
        <v>0</v>
      </c>
      <c r="I141" s="9">
        <v>4824.6</v>
      </c>
    </row>
    <row r="142" spans="1:9" s="14" customFormat="1" ht="57" customHeight="1">
      <c r="A142" s="7" t="s">
        <v>38</v>
      </c>
      <c r="B142" s="15">
        <v>9172237000124</v>
      </c>
      <c r="C142" s="7" t="s">
        <v>348</v>
      </c>
      <c r="D142" s="7" t="s">
        <v>24</v>
      </c>
      <c r="E142" s="7" t="s">
        <v>33</v>
      </c>
      <c r="F142" s="7" t="s">
        <v>349</v>
      </c>
      <c r="G142" s="9">
        <v>957343.17</v>
      </c>
      <c r="H142" s="9">
        <v>211065.94</v>
      </c>
      <c r="I142" s="9">
        <f>218612.38+105532.97+211065.94+105532.97+211065.94</f>
        <v>851810.2</v>
      </c>
    </row>
    <row r="143" spans="1:9" s="14" customFormat="1" ht="42.75" customHeight="1">
      <c r="A143" s="7" t="s">
        <v>53</v>
      </c>
      <c r="B143" s="15">
        <v>2341467000120</v>
      </c>
      <c r="C143" s="7" t="s">
        <v>350</v>
      </c>
      <c r="D143" s="7" t="s">
        <v>14</v>
      </c>
      <c r="E143" s="7" t="s">
        <v>29</v>
      </c>
      <c r="F143" s="7" t="s">
        <v>351</v>
      </c>
      <c r="G143" s="9">
        <v>660617.6</v>
      </c>
      <c r="H143" s="9">
        <v>178398.77</v>
      </c>
      <c r="I143" s="9">
        <f>238719.19+61063.24+47869.5+178398.77</f>
        <v>526050.7</v>
      </c>
    </row>
    <row r="144" spans="1:9" s="14" customFormat="1" ht="42.75" customHeight="1">
      <c r="A144" s="7" t="s">
        <v>140</v>
      </c>
      <c r="B144" s="15">
        <v>29979036001031</v>
      </c>
      <c r="C144" s="7" t="s">
        <v>352</v>
      </c>
      <c r="D144" s="7" t="s">
        <v>14</v>
      </c>
      <c r="E144" s="7" t="s">
        <v>15</v>
      </c>
      <c r="F144" s="7" t="s">
        <v>353</v>
      </c>
      <c r="G144" s="9">
        <v>630.4</v>
      </c>
      <c r="H144" s="9">
        <v>0</v>
      </c>
      <c r="I144" s="9">
        <v>630.4</v>
      </c>
    </row>
    <row r="145" spans="1:9" s="14" customFormat="1" ht="32.25" customHeight="1">
      <c r="A145" s="7" t="s">
        <v>38</v>
      </c>
      <c r="B145" s="15">
        <v>9172237000124</v>
      </c>
      <c r="C145" s="7" t="s">
        <v>354</v>
      </c>
      <c r="D145" s="7" t="s">
        <v>24</v>
      </c>
      <c r="E145" s="7" t="s">
        <v>33</v>
      </c>
      <c r="F145" s="7" t="s">
        <v>355</v>
      </c>
      <c r="G145" s="9">
        <v>25777.92</v>
      </c>
      <c r="H145" s="9">
        <v>0</v>
      </c>
      <c r="I145" s="9">
        <v>25777.92</v>
      </c>
    </row>
    <row r="146" spans="1:9" s="14" customFormat="1" ht="71.25" customHeight="1">
      <c r="A146" s="7" t="s">
        <v>18</v>
      </c>
      <c r="B146" s="15">
        <v>33683111000107</v>
      </c>
      <c r="C146" s="7" t="s">
        <v>356</v>
      </c>
      <c r="D146" s="7" t="s">
        <v>14</v>
      </c>
      <c r="E146" s="7" t="s">
        <v>29</v>
      </c>
      <c r="F146" s="7" t="s">
        <v>357</v>
      </c>
      <c r="G146" s="9">
        <v>5563.98</v>
      </c>
      <c r="H146" s="9">
        <v>0</v>
      </c>
      <c r="I146" s="9">
        <v>0</v>
      </c>
    </row>
    <row r="147" spans="1:9" s="14" customFormat="1" ht="32.25" customHeight="1">
      <c r="A147" s="7" t="s">
        <v>358</v>
      </c>
      <c r="B147" s="15">
        <v>18148334803</v>
      </c>
      <c r="C147" s="7" t="s">
        <v>237</v>
      </c>
      <c r="D147" s="7" t="s">
        <v>14</v>
      </c>
      <c r="E147" s="7" t="s">
        <v>15</v>
      </c>
      <c r="F147" s="7" t="s">
        <v>359</v>
      </c>
      <c r="G147" s="9">
        <v>1833.34</v>
      </c>
      <c r="H147" s="9">
        <v>0</v>
      </c>
      <c r="I147" s="9">
        <v>1833.34</v>
      </c>
    </row>
    <row r="148" spans="1:9" s="14" customFormat="1" ht="32.25" customHeight="1">
      <c r="A148" s="7" t="s">
        <v>360</v>
      </c>
      <c r="B148" s="15">
        <v>75079780444</v>
      </c>
      <c r="C148" s="7" t="s">
        <v>237</v>
      </c>
      <c r="D148" s="7" t="s">
        <v>14</v>
      </c>
      <c r="E148" s="7" t="s">
        <v>15</v>
      </c>
      <c r="F148" s="7" t="s">
        <v>361</v>
      </c>
      <c r="G148" s="9">
        <v>568.79</v>
      </c>
      <c r="H148" s="9">
        <v>0</v>
      </c>
      <c r="I148" s="9">
        <v>568.79</v>
      </c>
    </row>
    <row r="149" spans="1:9" s="14" customFormat="1" ht="32.25" customHeight="1">
      <c r="A149" s="7" t="s">
        <v>362</v>
      </c>
      <c r="B149" s="15">
        <v>6565086800</v>
      </c>
      <c r="C149" s="7" t="s">
        <v>237</v>
      </c>
      <c r="D149" s="7" t="s">
        <v>14</v>
      </c>
      <c r="E149" s="7" t="s">
        <v>15</v>
      </c>
      <c r="F149" s="7" t="s">
        <v>363</v>
      </c>
      <c r="G149" s="9">
        <v>224.2</v>
      </c>
      <c r="H149" s="9">
        <v>0</v>
      </c>
      <c r="I149" s="9">
        <v>224.2</v>
      </c>
    </row>
    <row r="150" spans="1:9" s="14" customFormat="1" ht="32.25" customHeight="1">
      <c r="A150" s="7" t="s">
        <v>294</v>
      </c>
      <c r="B150" s="15">
        <v>24303216291</v>
      </c>
      <c r="C150" s="7" t="s">
        <v>237</v>
      </c>
      <c r="D150" s="7" t="s">
        <v>14</v>
      </c>
      <c r="E150" s="7" t="s">
        <v>15</v>
      </c>
      <c r="F150" s="7" t="s">
        <v>364</v>
      </c>
      <c r="G150" s="9">
        <v>4583.35</v>
      </c>
      <c r="H150" s="9">
        <v>0</v>
      </c>
      <c r="I150" s="9">
        <v>4583.35</v>
      </c>
    </row>
    <row r="151" spans="1:9" s="14" customFormat="1" ht="32.25" customHeight="1">
      <c r="A151" s="7" t="s">
        <v>140</v>
      </c>
      <c r="B151" s="15">
        <v>29979036001031</v>
      </c>
      <c r="C151" s="7" t="s">
        <v>365</v>
      </c>
      <c r="D151" s="7" t="s">
        <v>14</v>
      </c>
      <c r="E151" s="7" t="s">
        <v>15</v>
      </c>
      <c r="F151" s="7" t="s">
        <v>366</v>
      </c>
      <c r="G151" s="9">
        <v>88</v>
      </c>
      <c r="H151" s="9">
        <v>0</v>
      </c>
      <c r="I151" s="9">
        <v>88</v>
      </c>
    </row>
    <row r="152" spans="1:9" s="14" customFormat="1" ht="32.25" customHeight="1">
      <c r="A152" s="7" t="s">
        <v>367</v>
      </c>
      <c r="B152" s="15">
        <v>22436480249</v>
      </c>
      <c r="C152" s="7" t="s">
        <v>237</v>
      </c>
      <c r="D152" s="7" t="s">
        <v>14</v>
      </c>
      <c r="E152" s="7" t="s">
        <v>15</v>
      </c>
      <c r="F152" s="7" t="s">
        <v>368</v>
      </c>
      <c r="G152" s="9">
        <v>3666.68</v>
      </c>
      <c r="H152" s="9">
        <v>0</v>
      </c>
      <c r="I152" s="9">
        <v>3666.68</v>
      </c>
    </row>
    <row r="153" spans="1:9" s="14" customFormat="1" ht="42.75" customHeight="1">
      <c r="A153" s="7" t="s">
        <v>369</v>
      </c>
      <c r="B153" s="15">
        <v>70948798220</v>
      </c>
      <c r="C153" s="7" t="s">
        <v>370</v>
      </c>
      <c r="D153" s="7" t="s">
        <v>14</v>
      </c>
      <c r="E153" s="7" t="s">
        <v>15</v>
      </c>
      <c r="F153" s="7" t="s">
        <v>371</v>
      </c>
      <c r="G153" s="9">
        <v>200</v>
      </c>
      <c r="H153" s="9">
        <v>0</v>
      </c>
      <c r="I153" s="9">
        <v>200</v>
      </c>
    </row>
    <row r="154" spans="1:9" s="14" customFormat="1" ht="42.75" customHeight="1">
      <c r="A154" s="7" t="s">
        <v>369</v>
      </c>
      <c r="B154" s="15">
        <v>70948798220</v>
      </c>
      <c r="C154" s="7" t="s">
        <v>370</v>
      </c>
      <c r="D154" s="7" t="s">
        <v>14</v>
      </c>
      <c r="E154" s="7" t="s">
        <v>15</v>
      </c>
      <c r="F154" s="7" t="s">
        <v>372</v>
      </c>
      <c r="G154" s="9">
        <v>350</v>
      </c>
      <c r="H154" s="9">
        <v>0</v>
      </c>
      <c r="I154" s="9">
        <v>350</v>
      </c>
    </row>
    <row r="155" spans="1:9" s="14" customFormat="1" ht="32.25" customHeight="1">
      <c r="A155" s="7" t="s">
        <v>289</v>
      </c>
      <c r="B155" s="15">
        <v>21533342253</v>
      </c>
      <c r="C155" s="7" t="s">
        <v>237</v>
      </c>
      <c r="D155" s="7" t="s">
        <v>14</v>
      </c>
      <c r="E155" s="7" t="s">
        <v>15</v>
      </c>
      <c r="F155" s="7" t="s">
        <v>373</v>
      </c>
      <c r="G155" s="9">
        <v>1015.7</v>
      </c>
      <c r="H155" s="9">
        <v>0</v>
      </c>
      <c r="I155" s="9">
        <v>1015.7</v>
      </c>
    </row>
    <row r="156" spans="1:9" s="14" customFormat="1" ht="32.25" customHeight="1">
      <c r="A156" s="7" t="s">
        <v>374</v>
      </c>
      <c r="B156" s="15">
        <v>85082465791</v>
      </c>
      <c r="C156" s="7" t="s">
        <v>237</v>
      </c>
      <c r="D156" s="7" t="s">
        <v>14</v>
      </c>
      <c r="E156" s="7" t="s">
        <v>15</v>
      </c>
      <c r="F156" s="7" t="s">
        <v>375</v>
      </c>
      <c r="G156" s="9">
        <v>2031.4</v>
      </c>
      <c r="H156" s="9">
        <v>0</v>
      </c>
      <c r="I156" s="9">
        <v>2031.4</v>
      </c>
    </row>
    <row r="157" spans="1:9" s="14" customFormat="1" ht="57" customHeight="1">
      <c r="A157" s="7" t="s">
        <v>251</v>
      </c>
      <c r="B157" s="15">
        <v>4406195000125</v>
      </c>
      <c r="C157" s="7" t="s">
        <v>376</v>
      </c>
      <c r="D157" s="7" t="s">
        <v>14</v>
      </c>
      <c r="E157" s="7" t="s">
        <v>15</v>
      </c>
      <c r="F157" s="7" t="s">
        <v>377</v>
      </c>
      <c r="G157" s="9">
        <v>205.2</v>
      </c>
      <c r="H157" s="9">
        <v>0</v>
      </c>
      <c r="I157" s="9">
        <v>205.2</v>
      </c>
    </row>
    <row r="158" spans="1:9" s="14" customFormat="1" ht="49.5" customHeight="1">
      <c r="A158" s="7" t="s">
        <v>168</v>
      </c>
      <c r="B158" s="15">
        <v>4153748000185</v>
      </c>
      <c r="C158" s="7" t="s">
        <v>378</v>
      </c>
      <c r="D158" s="7" t="s">
        <v>14</v>
      </c>
      <c r="E158" s="7" t="s">
        <v>15</v>
      </c>
      <c r="F158" s="7" t="s">
        <v>379</v>
      </c>
      <c r="G158" s="9">
        <v>39200</v>
      </c>
      <c r="H158" s="9">
        <v>0</v>
      </c>
      <c r="I158" s="9">
        <v>39200</v>
      </c>
    </row>
    <row r="159" spans="1:9" s="14" customFormat="1" ht="42.75" customHeight="1">
      <c r="A159" s="7" t="s">
        <v>168</v>
      </c>
      <c r="B159" s="15">
        <v>4153748000185</v>
      </c>
      <c r="C159" s="7" t="s">
        <v>380</v>
      </c>
      <c r="D159" s="7" t="s">
        <v>14</v>
      </c>
      <c r="E159" s="7" t="s">
        <v>15</v>
      </c>
      <c r="F159" s="7" t="s">
        <v>381</v>
      </c>
      <c r="G159" s="9">
        <v>895745.4</v>
      </c>
      <c r="H159" s="9">
        <v>0</v>
      </c>
      <c r="I159" s="9">
        <v>895745.4</v>
      </c>
    </row>
    <row r="160" spans="1:9" s="14" customFormat="1" ht="70.5" customHeight="1">
      <c r="A160" s="7" t="s">
        <v>382</v>
      </c>
      <c r="B160" s="15">
        <v>14220230000170</v>
      </c>
      <c r="C160" s="7" t="s">
        <v>383</v>
      </c>
      <c r="D160" s="7" t="s">
        <v>24</v>
      </c>
      <c r="E160" s="7" t="s">
        <v>25</v>
      </c>
      <c r="F160" s="7" t="s">
        <v>384</v>
      </c>
      <c r="G160" s="9">
        <v>14400</v>
      </c>
      <c r="H160" s="9">
        <v>0</v>
      </c>
      <c r="I160" s="9">
        <v>14400</v>
      </c>
    </row>
    <row r="161" spans="1:9" s="14" customFormat="1" ht="85.5" customHeight="1">
      <c r="A161" s="7" t="s">
        <v>22</v>
      </c>
      <c r="B161" s="15">
        <v>4409637000197</v>
      </c>
      <c r="C161" s="7" t="s">
        <v>385</v>
      </c>
      <c r="D161" s="7" t="s">
        <v>24</v>
      </c>
      <c r="E161" s="7" t="s">
        <v>25</v>
      </c>
      <c r="F161" s="7" t="s">
        <v>386</v>
      </c>
      <c r="G161" s="9">
        <v>764000</v>
      </c>
      <c r="H161" s="9">
        <v>45033.84</v>
      </c>
      <c r="I161" s="9">
        <f>38957.49+66779.16+40638.19+44440.28+45535.83+45033.84</f>
        <v>281384.79000000004</v>
      </c>
    </row>
    <row r="162" spans="1:9" s="14" customFormat="1" ht="57" customHeight="1">
      <c r="A162" s="7" t="s">
        <v>387</v>
      </c>
      <c r="B162" s="15">
        <v>2765976000180</v>
      </c>
      <c r="C162" s="7" t="s">
        <v>388</v>
      </c>
      <c r="D162" s="7" t="s">
        <v>24</v>
      </c>
      <c r="E162" s="7" t="s">
        <v>25</v>
      </c>
      <c r="F162" s="7" t="s">
        <v>389</v>
      </c>
      <c r="G162" s="9">
        <v>344</v>
      </c>
      <c r="H162" s="9">
        <v>0</v>
      </c>
      <c r="I162" s="9">
        <v>344</v>
      </c>
    </row>
    <row r="163" spans="1:9" s="14" customFormat="1" ht="32.25" customHeight="1">
      <c r="A163" s="7" t="s">
        <v>140</v>
      </c>
      <c r="B163" s="15">
        <v>29979036001031</v>
      </c>
      <c r="C163" s="7" t="s">
        <v>390</v>
      </c>
      <c r="D163" s="7" t="s">
        <v>14</v>
      </c>
      <c r="E163" s="7" t="s">
        <v>15</v>
      </c>
      <c r="F163" s="7" t="s">
        <v>391</v>
      </c>
      <c r="G163" s="9">
        <v>66611.16</v>
      </c>
      <c r="H163" s="9">
        <v>0</v>
      </c>
      <c r="I163" s="9">
        <v>66611.16</v>
      </c>
    </row>
    <row r="164" spans="1:9" s="14" customFormat="1" ht="42.75" customHeight="1">
      <c r="A164" s="7" t="s">
        <v>168</v>
      </c>
      <c r="B164" s="15">
        <v>4153748000185</v>
      </c>
      <c r="C164" s="7" t="s">
        <v>392</v>
      </c>
      <c r="D164" s="7" t="s">
        <v>14</v>
      </c>
      <c r="E164" s="7" t="s">
        <v>15</v>
      </c>
      <c r="F164" s="7" t="s">
        <v>393</v>
      </c>
      <c r="G164" s="9">
        <v>3881.81</v>
      </c>
      <c r="H164" s="9">
        <v>0</v>
      </c>
      <c r="I164" s="9">
        <v>3881.81</v>
      </c>
    </row>
    <row r="165" spans="1:9" s="14" customFormat="1" ht="32.25" customHeight="1">
      <c r="A165" s="7" t="s">
        <v>358</v>
      </c>
      <c r="B165" s="15">
        <v>18148334803</v>
      </c>
      <c r="C165" s="7" t="s">
        <v>237</v>
      </c>
      <c r="D165" s="7" t="s">
        <v>14</v>
      </c>
      <c r="E165" s="7" t="s">
        <v>15</v>
      </c>
      <c r="F165" s="7" t="s">
        <v>394</v>
      </c>
      <c r="G165" s="9">
        <v>1833.34</v>
      </c>
      <c r="H165" s="9">
        <v>0</v>
      </c>
      <c r="I165" s="9">
        <v>1833.34</v>
      </c>
    </row>
    <row r="166" spans="1:9" s="14" customFormat="1" ht="32.25" customHeight="1">
      <c r="A166" s="7" t="s">
        <v>395</v>
      </c>
      <c r="B166" s="15">
        <v>25793111816</v>
      </c>
      <c r="C166" s="7" t="s">
        <v>237</v>
      </c>
      <c r="D166" s="7" t="s">
        <v>14</v>
      </c>
      <c r="E166" s="7" t="s">
        <v>15</v>
      </c>
      <c r="F166" s="7" t="s">
        <v>396</v>
      </c>
      <c r="G166" s="9">
        <v>964.92</v>
      </c>
      <c r="H166" s="9">
        <v>0</v>
      </c>
      <c r="I166" s="9">
        <v>964.92</v>
      </c>
    </row>
    <row r="167" spans="1:9" s="14" customFormat="1" ht="71.25" customHeight="1">
      <c r="A167" s="7" t="s">
        <v>44</v>
      </c>
      <c r="B167" s="15">
        <v>40432544000147</v>
      </c>
      <c r="C167" s="7" t="s">
        <v>397</v>
      </c>
      <c r="D167" s="7" t="s">
        <v>24</v>
      </c>
      <c r="E167" s="7" t="s">
        <v>33</v>
      </c>
      <c r="F167" s="7" t="s">
        <v>398</v>
      </c>
      <c r="G167" s="9">
        <v>48929.82</v>
      </c>
      <c r="H167" s="9">
        <v>0</v>
      </c>
      <c r="I167" s="9">
        <f>41496.02+27.41</f>
        <v>41523.43</v>
      </c>
    </row>
    <row r="168" spans="1:9" s="14" customFormat="1" ht="42.75" customHeight="1">
      <c r="A168" s="7" t="s">
        <v>73</v>
      </c>
      <c r="B168" s="15">
        <v>5047556000157</v>
      </c>
      <c r="C168" s="7" t="s">
        <v>399</v>
      </c>
      <c r="D168" s="7" t="s">
        <v>24</v>
      </c>
      <c r="E168" s="7" t="s">
        <v>20</v>
      </c>
      <c r="F168" s="7" t="s">
        <v>400</v>
      </c>
      <c r="G168" s="9">
        <v>841.2</v>
      </c>
      <c r="H168" s="9">
        <v>0</v>
      </c>
      <c r="I168" s="9">
        <v>841.2</v>
      </c>
    </row>
    <row r="169" spans="1:9" s="14" customFormat="1" ht="99.75" customHeight="1">
      <c r="A169" s="7" t="s">
        <v>35</v>
      </c>
      <c r="B169" s="15">
        <v>4561791000180</v>
      </c>
      <c r="C169" s="7" t="s">
        <v>401</v>
      </c>
      <c r="D169" s="7" t="s">
        <v>24</v>
      </c>
      <c r="E169" s="7" t="s">
        <v>33</v>
      </c>
      <c r="F169" s="7" t="s">
        <v>402</v>
      </c>
      <c r="G169" s="9">
        <v>61664</v>
      </c>
      <c r="H169" s="9">
        <v>960</v>
      </c>
      <c r="I169" s="9">
        <f>6000+720+1200+2360+960</f>
        <v>11240</v>
      </c>
    </row>
    <row r="170" spans="1:9" s="14" customFormat="1" ht="71.25" customHeight="1">
      <c r="A170" s="7" t="s">
        <v>403</v>
      </c>
      <c r="B170" s="15">
        <v>6539432000151</v>
      </c>
      <c r="C170" s="7" t="s">
        <v>404</v>
      </c>
      <c r="D170" s="7" t="s">
        <v>24</v>
      </c>
      <c r="E170" s="7" t="s">
        <v>33</v>
      </c>
      <c r="F170" s="7" t="s">
        <v>405</v>
      </c>
      <c r="G170" s="9">
        <v>25987.8</v>
      </c>
      <c r="H170" s="9">
        <v>0</v>
      </c>
      <c r="I170" s="9">
        <v>25987.8</v>
      </c>
    </row>
    <row r="171" spans="1:9" s="14" customFormat="1" ht="71.25" customHeight="1">
      <c r="A171" s="7" t="s">
        <v>403</v>
      </c>
      <c r="B171" s="15">
        <v>6539432000151</v>
      </c>
      <c r="C171" s="7" t="s">
        <v>404</v>
      </c>
      <c r="D171" s="7" t="s">
        <v>24</v>
      </c>
      <c r="E171" s="7" t="s">
        <v>33</v>
      </c>
      <c r="F171" s="7" t="s">
        <v>406</v>
      </c>
      <c r="G171" s="9">
        <v>8586.5</v>
      </c>
      <c r="H171" s="9">
        <v>0</v>
      </c>
      <c r="I171" s="9">
        <v>8586.5</v>
      </c>
    </row>
    <row r="172" spans="1:9" s="14" customFormat="1" ht="42.75" customHeight="1">
      <c r="A172" s="7" t="s">
        <v>407</v>
      </c>
      <c r="B172" s="15">
        <v>7669772000160</v>
      </c>
      <c r="C172" s="7" t="s">
        <v>408</v>
      </c>
      <c r="D172" s="7" t="s">
        <v>24</v>
      </c>
      <c r="E172" s="7" t="s">
        <v>25</v>
      </c>
      <c r="F172" s="7" t="s">
        <v>409</v>
      </c>
      <c r="G172" s="9">
        <v>7700</v>
      </c>
      <c r="H172" s="9">
        <v>0</v>
      </c>
      <c r="I172" s="9">
        <v>7700</v>
      </c>
    </row>
    <row r="173" spans="1:9" s="14" customFormat="1" ht="42.75" customHeight="1">
      <c r="A173" s="7" t="s">
        <v>410</v>
      </c>
      <c r="B173" s="15">
        <v>84111020000120</v>
      </c>
      <c r="C173" s="7" t="s">
        <v>408</v>
      </c>
      <c r="D173" s="7" t="s">
        <v>24</v>
      </c>
      <c r="E173" s="7" t="s">
        <v>25</v>
      </c>
      <c r="F173" s="7" t="s">
        <v>411</v>
      </c>
      <c r="G173" s="9">
        <v>50249.02</v>
      </c>
      <c r="H173" s="9">
        <v>0</v>
      </c>
      <c r="I173" s="9">
        <v>50249.02</v>
      </c>
    </row>
    <row r="174" spans="1:9" s="14" customFormat="1" ht="42.75" customHeight="1">
      <c r="A174" s="7" t="s">
        <v>412</v>
      </c>
      <c r="B174" s="15">
        <v>8208008000150</v>
      </c>
      <c r="C174" s="7" t="s">
        <v>408</v>
      </c>
      <c r="D174" s="7" t="s">
        <v>24</v>
      </c>
      <c r="E174" s="7" t="s">
        <v>25</v>
      </c>
      <c r="F174" s="7" t="s">
        <v>413</v>
      </c>
      <c r="G174" s="9">
        <v>2295</v>
      </c>
      <c r="H174" s="9">
        <v>0</v>
      </c>
      <c r="I174" s="9">
        <v>2295</v>
      </c>
    </row>
    <row r="175" spans="1:9" s="14" customFormat="1" ht="42.75" customHeight="1">
      <c r="A175" s="7" t="s">
        <v>414</v>
      </c>
      <c r="B175" s="15">
        <v>84499755000172</v>
      </c>
      <c r="C175" s="7" t="s">
        <v>408</v>
      </c>
      <c r="D175" s="7" t="s">
        <v>24</v>
      </c>
      <c r="E175" s="7" t="s">
        <v>25</v>
      </c>
      <c r="F175" s="7" t="s">
        <v>415</v>
      </c>
      <c r="G175" s="9">
        <v>33240</v>
      </c>
      <c r="H175" s="9">
        <v>0</v>
      </c>
      <c r="I175" s="9">
        <v>33240</v>
      </c>
    </row>
    <row r="176" spans="1:9" s="14" customFormat="1" ht="42.75" customHeight="1">
      <c r="A176" s="7" t="s">
        <v>239</v>
      </c>
      <c r="B176" s="15">
        <v>31739121287</v>
      </c>
      <c r="C176" s="7" t="s">
        <v>416</v>
      </c>
      <c r="D176" s="7" t="s">
        <v>14</v>
      </c>
      <c r="E176" s="7" t="s">
        <v>15</v>
      </c>
      <c r="F176" s="7" t="s">
        <v>417</v>
      </c>
      <c r="G176" s="9">
        <v>1087.41</v>
      </c>
      <c r="H176" s="9">
        <v>0</v>
      </c>
      <c r="I176" s="9">
        <v>1087.41</v>
      </c>
    </row>
    <row r="177" spans="1:9" s="14" customFormat="1" ht="85.5" customHeight="1">
      <c r="A177" s="7" t="s">
        <v>175</v>
      </c>
      <c r="B177" s="15">
        <v>1465093000192</v>
      </c>
      <c r="C177" s="7" t="s">
        <v>418</v>
      </c>
      <c r="D177" s="7" t="s">
        <v>24</v>
      </c>
      <c r="E177" s="7" t="s">
        <v>25</v>
      </c>
      <c r="F177" s="7" t="s">
        <v>419</v>
      </c>
      <c r="G177" s="9">
        <v>5778.6</v>
      </c>
      <c r="H177" s="9">
        <v>0</v>
      </c>
      <c r="I177" s="9">
        <v>5778.6</v>
      </c>
    </row>
    <row r="178" spans="1:9" s="14" customFormat="1" ht="32.25" customHeight="1">
      <c r="A178" s="7" t="s">
        <v>168</v>
      </c>
      <c r="B178" s="15">
        <v>4153748000185</v>
      </c>
      <c r="C178" s="7" t="s">
        <v>420</v>
      </c>
      <c r="D178" s="7" t="s">
        <v>14</v>
      </c>
      <c r="E178" s="7" t="s">
        <v>15</v>
      </c>
      <c r="F178" s="7" t="s">
        <v>421</v>
      </c>
      <c r="G178" s="9">
        <v>1400</v>
      </c>
      <c r="H178" s="9">
        <v>0</v>
      </c>
      <c r="I178" s="9">
        <v>1400</v>
      </c>
    </row>
    <row r="179" spans="1:9" s="14" customFormat="1" ht="42.75" customHeight="1">
      <c r="A179" s="7" t="s">
        <v>41</v>
      </c>
      <c r="B179" s="15">
        <v>3146650215</v>
      </c>
      <c r="C179" s="7" t="s">
        <v>422</v>
      </c>
      <c r="D179" s="7" t="s">
        <v>14</v>
      </c>
      <c r="E179" s="7" t="s">
        <v>20</v>
      </c>
      <c r="F179" s="7" t="s">
        <v>423</v>
      </c>
      <c r="G179" s="9">
        <v>84150</v>
      </c>
      <c r="H179" s="9">
        <v>10386</v>
      </c>
      <c r="I179" s="9">
        <f>18700+9350+18700+15925.2+10386</f>
        <v>73061.2</v>
      </c>
    </row>
    <row r="180" spans="1:9" s="14" customFormat="1" ht="42.75" customHeight="1">
      <c r="A180" s="7" t="s">
        <v>50</v>
      </c>
      <c r="B180" s="15">
        <v>14402379000170</v>
      </c>
      <c r="C180" s="7" t="s">
        <v>424</v>
      </c>
      <c r="D180" s="7" t="s">
        <v>14</v>
      </c>
      <c r="E180" s="7" t="s">
        <v>20</v>
      </c>
      <c r="F180" s="7" t="s">
        <v>425</v>
      </c>
      <c r="G180" s="9">
        <v>135000</v>
      </c>
      <c r="H180" s="9">
        <v>15000</v>
      </c>
      <c r="I180" s="9">
        <f>45000+15000+30000+15000+15000</f>
        <v>120000</v>
      </c>
    </row>
    <row r="181" spans="1:9" s="14" customFormat="1" ht="42.75" customHeight="1">
      <c r="A181" s="7" t="s">
        <v>41</v>
      </c>
      <c r="B181" s="15">
        <v>3146650215</v>
      </c>
      <c r="C181" s="7" t="s">
        <v>426</v>
      </c>
      <c r="D181" s="7" t="s">
        <v>14</v>
      </c>
      <c r="E181" s="7" t="s">
        <v>20</v>
      </c>
      <c r="F181" s="7" t="s">
        <v>427</v>
      </c>
      <c r="G181" s="9">
        <v>13961.91</v>
      </c>
      <c r="H181" s="9">
        <v>0</v>
      </c>
      <c r="I181" s="9">
        <f>9307.94+4653.97</f>
        <v>13961.91</v>
      </c>
    </row>
    <row r="182" spans="1:9" s="14" customFormat="1" ht="42.75" customHeight="1">
      <c r="A182" s="7" t="s">
        <v>80</v>
      </c>
      <c r="B182" s="15">
        <v>33000118000179</v>
      </c>
      <c r="C182" s="7" t="s">
        <v>428</v>
      </c>
      <c r="D182" s="7" t="s">
        <v>14</v>
      </c>
      <c r="E182" s="7" t="s">
        <v>29</v>
      </c>
      <c r="F182" s="7" t="s">
        <v>429</v>
      </c>
      <c r="G182" s="9">
        <v>74798</v>
      </c>
      <c r="H182" s="9">
        <v>0</v>
      </c>
      <c r="I182" s="9">
        <f>22716.5+9335.76+9806.59</f>
        <v>41858.850000000006</v>
      </c>
    </row>
    <row r="183" spans="1:9" s="14" customFormat="1" ht="42.75" customHeight="1">
      <c r="A183" s="7" t="s">
        <v>85</v>
      </c>
      <c r="B183" s="15">
        <v>5828884000190</v>
      </c>
      <c r="C183" s="7" t="s">
        <v>430</v>
      </c>
      <c r="D183" s="7" t="s">
        <v>14</v>
      </c>
      <c r="E183" s="7" t="s">
        <v>20</v>
      </c>
      <c r="F183" s="7" t="s">
        <v>431</v>
      </c>
      <c r="G183" s="9">
        <v>405000</v>
      </c>
      <c r="H183" s="9">
        <v>90000</v>
      </c>
      <c r="I183" s="9">
        <f>90000+45000+45000+45000+45000+90000</f>
        <v>360000</v>
      </c>
    </row>
    <row r="184" spans="1:9" s="14" customFormat="1" ht="42.75" customHeight="1">
      <c r="A184" s="7" t="s">
        <v>107</v>
      </c>
      <c r="B184" s="15">
        <v>5423963000111</v>
      </c>
      <c r="C184" s="7" t="s">
        <v>432</v>
      </c>
      <c r="D184" s="7" t="s">
        <v>24</v>
      </c>
      <c r="E184" s="7" t="s">
        <v>25</v>
      </c>
      <c r="F184" s="7" t="s">
        <v>433</v>
      </c>
      <c r="G184" s="9">
        <v>83406.26</v>
      </c>
      <c r="H184" s="9">
        <v>3525.34</v>
      </c>
      <c r="I184" s="9">
        <v>3525.34</v>
      </c>
    </row>
    <row r="185" spans="1:9" s="14" customFormat="1" ht="42.75" customHeight="1">
      <c r="A185" s="7" t="s">
        <v>112</v>
      </c>
      <c r="B185" s="15">
        <v>7870937000167</v>
      </c>
      <c r="C185" s="7" t="s">
        <v>434</v>
      </c>
      <c r="D185" s="7" t="s">
        <v>24</v>
      </c>
      <c r="E185" s="7" t="s">
        <v>33</v>
      </c>
      <c r="F185" s="7" t="s">
        <v>435</v>
      </c>
      <c r="G185" s="9">
        <v>165628.32</v>
      </c>
      <c r="H185" s="9">
        <v>14495.48</v>
      </c>
      <c r="I185" s="9">
        <v>14495.48</v>
      </c>
    </row>
    <row r="186" spans="1:9" s="14" customFormat="1" ht="42.75" customHeight="1">
      <c r="A186" s="7" t="s">
        <v>112</v>
      </c>
      <c r="B186" s="15">
        <v>7870937000167</v>
      </c>
      <c r="C186" s="7" t="s">
        <v>436</v>
      </c>
      <c r="D186" s="7" t="s">
        <v>24</v>
      </c>
      <c r="E186" s="7" t="s">
        <v>33</v>
      </c>
      <c r="F186" s="7" t="s">
        <v>437</v>
      </c>
      <c r="G186" s="9">
        <v>95420.71</v>
      </c>
      <c r="H186" s="9">
        <v>4574.04</v>
      </c>
      <c r="I186" s="9">
        <v>4574.04</v>
      </c>
    </row>
    <row r="187" spans="1:9" s="14" customFormat="1" ht="42.75" customHeight="1">
      <c r="A187" s="7" t="s">
        <v>120</v>
      </c>
      <c r="B187" s="15">
        <v>10195172000111</v>
      </c>
      <c r="C187" s="7" t="s">
        <v>438</v>
      </c>
      <c r="D187" s="7" t="s">
        <v>24</v>
      </c>
      <c r="E187" s="7" t="s">
        <v>33</v>
      </c>
      <c r="F187" s="7" t="s">
        <v>439</v>
      </c>
      <c r="G187" s="9">
        <v>417208.05</v>
      </c>
      <c r="H187" s="9">
        <v>46356.45</v>
      </c>
      <c r="I187" s="9">
        <f>139069.35+46356.45+5099.21+87613.69+46356.45</f>
        <v>324495.14999999997</v>
      </c>
    </row>
    <row r="188" spans="1:22" s="20" customFormat="1" ht="73.5" customHeight="1">
      <c r="A188" s="17" t="s">
        <v>440</v>
      </c>
      <c r="B188" s="18">
        <v>4163171000192</v>
      </c>
      <c r="C188" s="19" t="s">
        <v>441</v>
      </c>
      <c r="D188" s="17" t="s">
        <v>24</v>
      </c>
      <c r="E188" s="7" t="s">
        <v>25</v>
      </c>
      <c r="F188" s="17" t="s">
        <v>442</v>
      </c>
      <c r="G188" s="9">
        <v>9991.5</v>
      </c>
      <c r="H188" s="9">
        <v>0</v>
      </c>
      <c r="I188" s="9">
        <v>9991.5</v>
      </c>
      <c r="J188" s="14"/>
      <c r="K188" s="14"/>
      <c r="L188" s="14"/>
      <c r="M188" s="14"/>
      <c r="N188" s="14"/>
      <c r="O188" s="14"/>
      <c r="P188" s="14"/>
      <c r="Q188" s="14"/>
      <c r="R188" s="14"/>
      <c r="S188" s="14"/>
      <c r="T188" s="14"/>
      <c r="U188" s="14"/>
      <c r="V188" s="14"/>
    </row>
    <row r="189" spans="1:22" s="20" customFormat="1" ht="76.5" customHeight="1">
      <c r="A189" s="17" t="s">
        <v>443</v>
      </c>
      <c r="B189" s="18">
        <v>7611027000160</v>
      </c>
      <c r="C189" s="19" t="s">
        <v>441</v>
      </c>
      <c r="D189" s="17" t="s">
        <v>24</v>
      </c>
      <c r="E189" s="7" t="s">
        <v>25</v>
      </c>
      <c r="F189" s="17" t="s">
        <v>444</v>
      </c>
      <c r="G189" s="9">
        <v>4999</v>
      </c>
      <c r="H189" s="9">
        <v>0</v>
      </c>
      <c r="I189" s="9">
        <v>0</v>
      </c>
      <c r="J189" s="14"/>
      <c r="K189" s="14"/>
      <c r="L189" s="14"/>
      <c r="M189" s="14"/>
      <c r="N189" s="14"/>
      <c r="O189" s="14"/>
      <c r="P189" s="14"/>
      <c r="Q189" s="14"/>
      <c r="R189" s="14"/>
      <c r="S189" s="14"/>
      <c r="T189" s="14"/>
      <c r="U189" s="14"/>
      <c r="V189" s="14"/>
    </row>
    <row r="190" spans="1:22" s="20" customFormat="1" ht="72" customHeight="1">
      <c r="A190" s="17" t="s">
        <v>445</v>
      </c>
      <c r="B190" s="18">
        <v>10649181000135</v>
      </c>
      <c r="C190" s="19" t="s">
        <v>441</v>
      </c>
      <c r="D190" s="17" t="s">
        <v>24</v>
      </c>
      <c r="E190" s="7" t="s">
        <v>25</v>
      </c>
      <c r="F190" s="17" t="s">
        <v>446</v>
      </c>
      <c r="G190" s="9">
        <v>258.2</v>
      </c>
      <c r="H190" s="9">
        <v>0</v>
      </c>
      <c r="I190" s="9">
        <v>0</v>
      </c>
      <c r="J190" s="14"/>
      <c r="K190" s="14"/>
      <c r="L190" s="14"/>
      <c r="M190" s="14"/>
      <c r="N190" s="14"/>
      <c r="O190" s="14"/>
      <c r="P190" s="14"/>
      <c r="Q190" s="14"/>
      <c r="R190" s="14"/>
      <c r="S190" s="14"/>
      <c r="T190" s="14"/>
      <c r="U190" s="14"/>
      <c r="V190" s="14"/>
    </row>
    <row r="191" spans="1:22" s="20" customFormat="1" ht="57" customHeight="1">
      <c r="A191" s="17" t="s">
        <v>445</v>
      </c>
      <c r="B191" s="18">
        <v>10649181000135</v>
      </c>
      <c r="C191" s="19" t="s">
        <v>447</v>
      </c>
      <c r="D191" s="17" t="s">
        <v>24</v>
      </c>
      <c r="E191" s="7" t="s">
        <v>25</v>
      </c>
      <c r="F191" s="17" t="s">
        <v>448</v>
      </c>
      <c r="G191" s="9">
        <v>655.35</v>
      </c>
      <c r="H191" s="9">
        <v>0</v>
      </c>
      <c r="I191" s="9">
        <v>655.35</v>
      </c>
      <c r="J191" s="14"/>
      <c r="K191" s="14"/>
      <c r="L191" s="14"/>
      <c r="M191" s="14"/>
      <c r="N191" s="14"/>
      <c r="O191" s="14"/>
      <c r="P191" s="14"/>
      <c r="Q191" s="14"/>
      <c r="R191" s="14"/>
      <c r="S191" s="14"/>
      <c r="T191" s="14"/>
      <c r="U191" s="14"/>
      <c r="V191" s="14"/>
    </row>
    <row r="192" spans="1:22" s="20" customFormat="1" ht="14.25" customHeight="1">
      <c r="A192" s="17" t="s">
        <v>449</v>
      </c>
      <c r="B192" s="18">
        <v>41723716200</v>
      </c>
      <c r="C192" s="7" t="s">
        <v>237</v>
      </c>
      <c r="D192" s="7" t="s">
        <v>14</v>
      </c>
      <c r="E192" s="7" t="s">
        <v>15</v>
      </c>
      <c r="F192" s="17" t="s">
        <v>450</v>
      </c>
      <c r="G192" s="9">
        <v>2894.76</v>
      </c>
      <c r="H192" s="9">
        <v>0</v>
      </c>
      <c r="I192" s="9">
        <v>2894.76</v>
      </c>
      <c r="J192" s="14"/>
      <c r="K192" s="14"/>
      <c r="L192" s="14"/>
      <c r="M192" s="14"/>
      <c r="N192" s="14"/>
      <c r="O192" s="14"/>
      <c r="P192" s="14"/>
      <c r="Q192" s="14"/>
      <c r="R192" s="14"/>
      <c r="S192" s="14"/>
      <c r="T192" s="14"/>
      <c r="U192" s="14"/>
      <c r="V192" s="14"/>
    </row>
    <row r="193" spans="1:22" s="20" customFormat="1" ht="14.25" customHeight="1">
      <c r="A193" s="17" t="s">
        <v>189</v>
      </c>
      <c r="B193" s="18">
        <v>34288970210</v>
      </c>
      <c r="C193" s="7" t="s">
        <v>237</v>
      </c>
      <c r="D193" s="7" t="s">
        <v>14</v>
      </c>
      <c r="E193" s="7" t="s">
        <v>15</v>
      </c>
      <c r="F193" s="17" t="s">
        <v>451</v>
      </c>
      <c r="G193" s="9">
        <v>2031.4</v>
      </c>
      <c r="H193" s="9">
        <v>0</v>
      </c>
      <c r="I193" s="9">
        <v>2031.4</v>
      </c>
      <c r="J193" s="14"/>
      <c r="K193" s="14"/>
      <c r="L193" s="14"/>
      <c r="M193" s="14"/>
      <c r="N193" s="14"/>
      <c r="O193" s="14"/>
      <c r="P193" s="14"/>
      <c r="Q193" s="14"/>
      <c r="R193" s="14"/>
      <c r="S193" s="14"/>
      <c r="T193" s="14"/>
      <c r="U193" s="14"/>
      <c r="V193" s="14"/>
    </row>
    <row r="194" spans="1:22" s="20" customFormat="1" ht="67.5" customHeight="1">
      <c r="A194" s="17" t="s">
        <v>452</v>
      </c>
      <c r="B194" s="18">
        <v>52272281249</v>
      </c>
      <c r="C194" s="21" t="s">
        <v>453</v>
      </c>
      <c r="D194" s="7" t="s">
        <v>14</v>
      </c>
      <c r="E194" s="7" t="s">
        <v>15</v>
      </c>
      <c r="F194" s="17" t="s">
        <v>454</v>
      </c>
      <c r="G194" s="9">
        <v>2000</v>
      </c>
      <c r="H194" s="9">
        <v>0</v>
      </c>
      <c r="I194" s="9">
        <v>2000</v>
      </c>
      <c r="J194" s="14"/>
      <c r="K194" s="14"/>
      <c r="L194" s="14"/>
      <c r="M194" s="14"/>
      <c r="N194" s="14"/>
      <c r="O194" s="14"/>
      <c r="P194" s="14"/>
      <c r="Q194" s="14"/>
      <c r="R194" s="14"/>
      <c r="S194" s="14"/>
      <c r="T194" s="14"/>
      <c r="U194" s="14"/>
      <c r="V194" s="14"/>
    </row>
    <row r="195" spans="1:22" s="20" customFormat="1" ht="14.25" customHeight="1">
      <c r="A195" s="17" t="s">
        <v>310</v>
      </c>
      <c r="B195" s="18">
        <v>18853463287</v>
      </c>
      <c r="C195" s="7" t="s">
        <v>237</v>
      </c>
      <c r="D195" s="7" t="s">
        <v>14</v>
      </c>
      <c r="E195" s="7" t="s">
        <v>15</v>
      </c>
      <c r="F195" s="17" t="s">
        <v>455</v>
      </c>
      <c r="G195" s="9">
        <v>3859.68</v>
      </c>
      <c r="H195" s="9">
        <v>0</v>
      </c>
      <c r="I195" s="9">
        <v>3859.68</v>
      </c>
      <c r="J195" s="14"/>
      <c r="K195" s="14"/>
      <c r="L195" s="14"/>
      <c r="M195" s="14"/>
      <c r="N195" s="14"/>
      <c r="O195" s="14"/>
      <c r="P195" s="14"/>
      <c r="Q195" s="14"/>
      <c r="R195" s="14"/>
      <c r="S195" s="14"/>
      <c r="T195" s="14"/>
      <c r="U195" s="14"/>
      <c r="V195" s="14"/>
    </row>
    <row r="196" spans="1:22" s="20" customFormat="1" ht="14.25" customHeight="1">
      <c r="A196" s="17" t="s">
        <v>456</v>
      </c>
      <c r="B196" s="18">
        <v>13815547415</v>
      </c>
      <c r="C196" s="7" t="s">
        <v>237</v>
      </c>
      <c r="D196" s="7" t="s">
        <v>14</v>
      </c>
      <c r="E196" s="7" t="s">
        <v>15</v>
      </c>
      <c r="F196" s="17" t="s">
        <v>457</v>
      </c>
      <c r="G196" s="9">
        <v>3047.1</v>
      </c>
      <c r="H196" s="9">
        <v>0</v>
      </c>
      <c r="I196" s="9">
        <v>3047.1</v>
      </c>
      <c r="J196" s="14"/>
      <c r="K196" s="14"/>
      <c r="L196" s="14"/>
      <c r="M196" s="14"/>
      <c r="N196" s="14"/>
      <c r="O196" s="14"/>
      <c r="P196" s="14"/>
      <c r="Q196" s="14"/>
      <c r="R196" s="14"/>
      <c r="S196" s="14"/>
      <c r="T196" s="14"/>
      <c r="U196" s="14"/>
      <c r="V196" s="14"/>
    </row>
    <row r="197" spans="1:22" s="20" customFormat="1" ht="14.25" customHeight="1">
      <c r="A197" s="17" t="s">
        <v>289</v>
      </c>
      <c r="B197" s="18">
        <v>21533342253</v>
      </c>
      <c r="C197" s="7" t="s">
        <v>237</v>
      </c>
      <c r="D197" s="7" t="s">
        <v>14</v>
      </c>
      <c r="E197" s="7" t="s">
        <v>15</v>
      </c>
      <c r="F197" s="17" t="s">
        <v>458</v>
      </c>
      <c r="G197" s="9">
        <v>2031.4</v>
      </c>
      <c r="H197" s="9">
        <v>0</v>
      </c>
      <c r="I197" s="9">
        <v>2031.4</v>
      </c>
      <c r="J197" s="14"/>
      <c r="K197" s="14"/>
      <c r="L197" s="14"/>
      <c r="M197" s="14"/>
      <c r="N197" s="14"/>
      <c r="O197" s="14"/>
      <c r="P197" s="14"/>
      <c r="Q197" s="14"/>
      <c r="R197" s="14"/>
      <c r="S197" s="14"/>
      <c r="T197" s="14"/>
      <c r="U197" s="14"/>
      <c r="V197" s="14"/>
    </row>
    <row r="198" spans="1:22" s="20" customFormat="1" ht="14.25" customHeight="1">
      <c r="A198" s="17" t="s">
        <v>346</v>
      </c>
      <c r="B198" s="18">
        <v>4289455204</v>
      </c>
      <c r="C198" s="7" t="s">
        <v>237</v>
      </c>
      <c r="D198" s="7" t="s">
        <v>14</v>
      </c>
      <c r="E198" s="7" t="s">
        <v>15</v>
      </c>
      <c r="F198" s="17" t="s">
        <v>459</v>
      </c>
      <c r="G198" s="9">
        <v>1929.84</v>
      </c>
      <c r="H198" s="9">
        <v>0</v>
      </c>
      <c r="I198" s="9">
        <v>1929.84</v>
      </c>
      <c r="J198" s="14"/>
      <c r="K198" s="14"/>
      <c r="L198" s="14"/>
      <c r="M198" s="14"/>
      <c r="N198" s="14"/>
      <c r="O198" s="14"/>
      <c r="P198" s="14"/>
      <c r="Q198" s="14"/>
      <c r="R198" s="14"/>
      <c r="S198" s="14"/>
      <c r="T198" s="14"/>
      <c r="U198" s="14"/>
      <c r="V198" s="14"/>
    </row>
    <row r="199" spans="1:22" s="20" customFormat="1" ht="72" customHeight="1">
      <c r="A199" s="17" t="s">
        <v>460</v>
      </c>
      <c r="B199" s="18">
        <v>84509264000165</v>
      </c>
      <c r="C199" s="21" t="s">
        <v>461</v>
      </c>
      <c r="D199" s="17" t="s">
        <v>24</v>
      </c>
      <c r="E199" s="7" t="s">
        <v>25</v>
      </c>
      <c r="F199" s="17" t="s">
        <v>462</v>
      </c>
      <c r="G199" s="9">
        <v>3706.12</v>
      </c>
      <c r="H199" s="9">
        <v>0</v>
      </c>
      <c r="I199" s="9">
        <v>3706.12</v>
      </c>
      <c r="J199" s="14"/>
      <c r="K199" s="14"/>
      <c r="L199" s="14"/>
      <c r="M199" s="14"/>
      <c r="N199" s="14"/>
      <c r="O199" s="14"/>
      <c r="P199" s="14"/>
      <c r="Q199" s="14"/>
      <c r="R199" s="14"/>
      <c r="S199" s="14"/>
      <c r="T199" s="14"/>
      <c r="U199" s="14"/>
      <c r="V199" s="14"/>
    </row>
    <row r="200" spans="1:22" s="20" customFormat="1" ht="72" customHeight="1">
      <c r="A200" s="17" t="s">
        <v>460</v>
      </c>
      <c r="B200" s="18">
        <v>84509264000165</v>
      </c>
      <c r="C200" s="21" t="s">
        <v>463</v>
      </c>
      <c r="D200" s="17" t="s">
        <v>24</v>
      </c>
      <c r="E200" s="7" t="s">
        <v>25</v>
      </c>
      <c r="F200" s="17" t="s">
        <v>464</v>
      </c>
      <c r="G200" s="9">
        <v>371.9</v>
      </c>
      <c r="H200" s="9">
        <v>0</v>
      </c>
      <c r="I200" s="9">
        <v>371.9</v>
      </c>
      <c r="J200" s="14"/>
      <c r="K200" s="14"/>
      <c r="L200" s="14"/>
      <c r="M200" s="14"/>
      <c r="N200" s="14"/>
      <c r="O200" s="14"/>
      <c r="P200" s="14"/>
      <c r="Q200" s="14"/>
      <c r="R200" s="14"/>
      <c r="S200" s="14"/>
      <c r="T200" s="14"/>
      <c r="U200" s="14"/>
      <c r="V200" s="14"/>
    </row>
    <row r="201" spans="1:22" s="20" customFormat="1" ht="93" customHeight="1">
      <c r="A201" s="17" t="s">
        <v>460</v>
      </c>
      <c r="B201" s="18">
        <v>84509264000165</v>
      </c>
      <c r="C201" s="21" t="s">
        <v>465</v>
      </c>
      <c r="D201" s="17" t="s">
        <v>24</v>
      </c>
      <c r="E201" s="7" t="s">
        <v>25</v>
      </c>
      <c r="F201" s="17" t="s">
        <v>466</v>
      </c>
      <c r="G201" s="9">
        <v>880</v>
      </c>
      <c r="H201" s="9">
        <v>0</v>
      </c>
      <c r="I201" s="9">
        <v>880</v>
      </c>
      <c r="J201" s="14"/>
      <c r="K201" s="14"/>
      <c r="L201" s="14"/>
      <c r="M201" s="14"/>
      <c r="N201" s="14"/>
      <c r="O201" s="14"/>
      <c r="P201" s="14"/>
      <c r="Q201" s="14"/>
      <c r="R201" s="14"/>
      <c r="S201" s="14"/>
      <c r="T201" s="14"/>
      <c r="U201" s="14"/>
      <c r="V201" s="14"/>
    </row>
    <row r="202" spans="1:22" s="20" customFormat="1" ht="71.25" customHeight="1">
      <c r="A202" s="17" t="s">
        <v>467</v>
      </c>
      <c r="B202" s="18">
        <v>6967150000155</v>
      </c>
      <c r="C202" s="21" t="s">
        <v>463</v>
      </c>
      <c r="D202" s="17" t="s">
        <v>24</v>
      </c>
      <c r="E202" s="7" t="s">
        <v>25</v>
      </c>
      <c r="F202" s="17" t="s">
        <v>468</v>
      </c>
      <c r="G202" s="9">
        <v>1005</v>
      </c>
      <c r="H202" s="9">
        <v>0</v>
      </c>
      <c r="I202" s="9">
        <v>1005</v>
      </c>
      <c r="J202" s="14"/>
      <c r="K202" s="14"/>
      <c r="L202" s="14"/>
      <c r="M202" s="14"/>
      <c r="N202" s="14"/>
      <c r="O202" s="14"/>
      <c r="P202" s="14"/>
      <c r="Q202" s="14"/>
      <c r="R202" s="14"/>
      <c r="S202" s="14"/>
      <c r="T202" s="14"/>
      <c r="U202" s="14"/>
      <c r="V202" s="14"/>
    </row>
    <row r="203" spans="1:22" s="20" customFormat="1" ht="92.25" customHeight="1">
      <c r="A203" s="17" t="s">
        <v>467</v>
      </c>
      <c r="B203" s="18">
        <v>6967150000155</v>
      </c>
      <c r="C203" s="21" t="s">
        <v>469</v>
      </c>
      <c r="D203" s="17" t="s">
        <v>24</v>
      </c>
      <c r="E203" s="7" t="s">
        <v>25</v>
      </c>
      <c r="F203" s="17" t="s">
        <v>470</v>
      </c>
      <c r="G203" s="9">
        <v>398</v>
      </c>
      <c r="H203" s="9">
        <v>0</v>
      </c>
      <c r="I203" s="9">
        <v>398</v>
      </c>
      <c r="J203" s="14"/>
      <c r="K203" s="14"/>
      <c r="L203" s="14"/>
      <c r="M203" s="14"/>
      <c r="N203" s="14"/>
      <c r="O203" s="14"/>
      <c r="P203" s="14"/>
      <c r="Q203" s="14"/>
      <c r="R203" s="14"/>
      <c r="S203" s="14"/>
      <c r="T203" s="14"/>
      <c r="U203" s="14"/>
      <c r="V203" s="14"/>
    </row>
    <row r="204" spans="1:22" s="20" customFormat="1" ht="57" customHeight="1">
      <c r="A204" s="17" t="s">
        <v>445</v>
      </c>
      <c r="B204" s="18">
        <v>10649181000135</v>
      </c>
      <c r="C204" s="21" t="s">
        <v>471</v>
      </c>
      <c r="D204" s="17" t="s">
        <v>24</v>
      </c>
      <c r="E204" s="7" t="s">
        <v>25</v>
      </c>
      <c r="F204" s="17" t="s">
        <v>472</v>
      </c>
      <c r="G204" s="9">
        <v>1529.32</v>
      </c>
      <c r="H204" s="9">
        <v>0</v>
      </c>
      <c r="I204" s="9">
        <v>1529.32</v>
      </c>
      <c r="J204" s="14"/>
      <c r="K204" s="14"/>
      <c r="L204" s="14"/>
      <c r="M204" s="14"/>
      <c r="N204" s="14"/>
      <c r="O204" s="14"/>
      <c r="P204" s="14"/>
      <c r="Q204" s="14"/>
      <c r="R204" s="14"/>
      <c r="S204" s="14"/>
      <c r="T204" s="14"/>
      <c r="U204" s="14"/>
      <c r="V204" s="14"/>
    </row>
    <row r="205" spans="1:22" s="20" customFormat="1" ht="57" customHeight="1">
      <c r="A205" s="17" t="s">
        <v>473</v>
      </c>
      <c r="B205" s="18">
        <v>4303895000194</v>
      </c>
      <c r="C205" s="21" t="s">
        <v>471</v>
      </c>
      <c r="D205" s="17" t="s">
        <v>24</v>
      </c>
      <c r="E205" s="7" t="s">
        <v>25</v>
      </c>
      <c r="F205" s="17" t="s">
        <v>474</v>
      </c>
      <c r="G205" s="9">
        <v>1419.76</v>
      </c>
      <c r="H205" s="9">
        <v>0</v>
      </c>
      <c r="I205" s="9">
        <v>1419.76</v>
      </c>
      <c r="J205" s="14"/>
      <c r="K205" s="14"/>
      <c r="L205" s="14"/>
      <c r="M205" s="14"/>
      <c r="N205" s="14"/>
      <c r="O205" s="14"/>
      <c r="P205" s="14"/>
      <c r="Q205" s="14"/>
      <c r="R205" s="14"/>
      <c r="S205" s="14"/>
      <c r="T205" s="14"/>
      <c r="U205" s="14"/>
      <c r="V205" s="14"/>
    </row>
    <row r="206" spans="1:22" s="20" customFormat="1" ht="81" customHeight="1">
      <c r="A206" s="17" t="s">
        <v>475</v>
      </c>
      <c r="B206" s="18">
        <v>63726400000107</v>
      </c>
      <c r="C206" s="21" t="s">
        <v>476</v>
      </c>
      <c r="D206" s="17" t="s">
        <v>24</v>
      </c>
      <c r="E206" s="7" t="s">
        <v>25</v>
      </c>
      <c r="F206" s="17" t="s">
        <v>477</v>
      </c>
      <c r="G206" s="9">
        <v>1177.28</v>
      </c>
      <c r="H206" s="9">
        <v>0</v>
      </c>
      <c r="I206" s="9">
        <v>1177.28</v>
      </c>
      <c r="J206" s="14"/>
      <c r="K206" s="14"/>
      <c r="L206" s="14"/>
      <c r="M206" s="14"/>
      <c r="N206" s="14"/>
      <c r="O206" s="14"/>
      <c r="P206" s="14"/>
      <c r="Q206" s="14"/>
      <c r="R206" s="14"/>
      <c r="S206" s="14"/>
      <c r="T206" s="14"/>
      <c r="U206" s="14"/>
      <c r="V206" s="14"/>
    </row>
    <row r="207" spans="1:22" s="20" customFormat="1" ht="80.25" customHeight="1">
      <c r="A207" s="17" t="s">
        <v>478</v>
      </c>
      <c r="B207" s="18">
        <v>5446174000104</v>
      </c>
      <c r="C207" s="21" t="s">
        <v>476</v>
      </c>
      <c r="D207" s="17" t="s">
        <v>24</v>
      </c>
      <c r="E207" s="7" t="s">
        <v>25</v>
      </c>
      <c r="F207" s="17" t="s">
        <v>479</v>
      </c>
      <c r="G207" s="9">
        <v>299.72</v>
      </c>
      <c r="H207" s="9">
        <v>0</v>
      </c>
      <c r="I207" s="9">
        <v>299.72</v>
      </c>
      <c r="J207" s="14"/>
      <c r="K207" s="14"/>
      <c r="L207" s="14"/>
      <c r="M207" s="14"/>
      <c r="N207" s="14"/>
      <c r="O207" s="14"/>
      <c r="P207" s="14"/>
      <c r="Q207" s="14"/>
      <c r="R207" s="14"/>
      <c r="S207" s="14"/>
      <c r="T207" s="14"/>
      <c r="U207" s="14"/>
      <c r="V207" s="14"/>
    </row>
    <row r="208" spans="1:22" s="20" customFormat="1" ht="28.5" customHeight="1">
      <c r="A208" s="17" t="s">
        <v>480</v>
      </c>
      <c r="B208" s="18">
        <v>6372664000168</v>
      </c>
      <c r="C208" s="21" t="s">
        <v>481</v>
      </c>
      <c r="D208" s="17" t="s">
        <v>24</v>
      </c>
      <c r="E208" s="7" t="s">
        <v>33</v>
      </c>
      <c r="F208" s="17" t="s">
        <v>482</v>
      </c>
      <c r="G208" s="9">
        <v>4875</v>
      </c>
      <c r="H208" s="9">
        <v>0</v>
      </c>
      <c r="I208" s="9">
        <v>4875</v>
      </c>
      <c r="J208" s="14"/>
      <c r="K208" s="14"/>
      <c r="L208" s="14"/>
      <c r="M208" s="14"/>
      <c r="N208" s="14"/>
      <c r="O208" s="14"/>
      <c r="P208" s="14"/>
      <c r="Q208" s="14"/>
      <c r="R208" s="14"/>
      <c r="S208" s="14"/>
      <c r="T208" s="14"/>
      <c r="U208" s="14"/>
      <c r="V208" s="14"/>
    </row>
    <row r="209" spans="1:22" s="20" customFormat="1" ht="82.5" customHeight="1">
      <c r="A209" s="17" t="s">
        <v>483</v>
      </c>
      <c r="B209" s="18">
        <v>14743529000100</v>
      </c>
      <c r="C209" s="21" t="s">
        <v>484</v>
      </c>
      <c r="D209" s="17" t="s">
        <v>24</v>
      </c>
      <c r="E209" s="7" t="s">
        <v>25</v>
      </c>
      <c r="F209" s="17" t="s">
        <v>485</v>
      </c>
      <c r="G209" s="9">
        <v>18250</v>
      </c>
      <c r="H209" s="9">
        <v>0</v>
      </c>
      <c r="I209" s="9">
        <v>0</v>
      </c>
      <c r="J209" s="14"/>
      <c r="K209" s="14"/>
      <c r="L209" s="14"/>
      <c r="M209" s="14"/>
      <c r="N209" s="14"/>
      <c r="O209" s="14"/>
      <c r="P209" s="14"/>
      <c r="Q209" s="14"/>
      <c r="R209" s="14"/>
      <c r="S209" s="14"/>
      <c r="T209" s="14"/>
      <c r="U209" s="14"/>
      <c r="V209" s="14"/>
    </row>
    <row r="210" spans="1:22" s="20" customFormat="1" ht="67.5" customHeight="1">
      <c r="A210" s="17" t="s">
        <v>403</v>
      </c>
      <c r="B210" s="18">
        <v>6539432000151</v>
      </c>
      <c r="C210" s="21" t="s">
        <v>486</v>
      </c>
      <c r="D210" s="17" t="s">
        <v>24</v>
      </c>
      <c r="E210" s="7" t="s">
        <v>33</v>
      </c>
      <c r="F210" s="17" t="s">
        <v>487</v>
      </c>
      <c r="G210" s="9">
        <v>1363.75</v>
      </c>
      <c r="H210" s="9">
        <v>0</v>
      </c>
      <c r="I210" s="9">
        <v>1363.75</v>
      </c>
      <c r="J210" s="14"/>
      <c r="K210" s="14"/>
      <c r="L210" s="14"/>
      <c r="M210" s="14"/>
      <c r="N210" s="14"/>
      <c r="O210" s="14"/>
      <c r="P210" s="14"/>
      <c r="Q210" s="14"/>
      <c r="R210" s="14"/>
      <c r="S210" s="14"/>
      <c r="T210" s="14"/>
      <c r="U210" s="14"/>
      <c r="V210" s="14"/>
    </row>
    <row r="211" spans="1:22" s="20" customFormat="1" ht="67.5" customHeight="1">
      <c r="A211" s="17" t="s">
        <v>403</v>
      </c>
      <c r="B211" s="18">
        <v>6539432000151</v>
      </c>
      <c r="C211" s="21" t="s">
        <v>486</v>
      </c>
      <c r="D211" s="17" t="s">
        <v>24</v>
      </c>
      <c r="E211" s="7" t="s">
        <v>33</v>
      </c>
      <c r="F211" s="17" t="s">
        <v>488</v>
      </c>
      <c r="G211" s="9">
        <v>485</v>
      </c>
      <c r="H211" s="9">
        <v>0</v>
      </c>
      <c r="I211" s="9">
        <v>485</v>
      </c>
      <c r="J211" s="14"/>
      <c r="K211" s="14"/>
      <c r="L211" s="14"/>
      <c r="M211" s="14"/>
      <c r="N211" s="14"/>
      <c r="O211" s="14"/>
      <c r="P211" s="14"/>
      <c r="Q211" s="14"/>
      <c r="R211" s="14"/>
      <c r="S211" s="14"/>
      <c r="T211" s="14"/>
      <c r="U211" s="14"/>
      <c r="V211" s="14"/>
    </row>
    <row r="212" spans="1:22" s="20" customFormat="1" ht="14.25" customHeight="1">
      <c r="A212" s="17" t="s">
        <v>189</v>
      </c>
      <c r="B212" s="18">
        <v>34288970210</v>
      </c>
      <c r="C212" s="7" t="s">
        <v>237</v>
      </c>
      <c r="D212" s="7" t="s">
        <v>14</v>
      </c>
      <c r="E212" s="7" t="s">
        <v>15</v>
      </c>
      <c r="F212" s="17" t="s">
        <v>489</v>
      </c>
      <c r="G212" s="9">
        <v>2031.4</v>
      </c>
      <c r="H212" s="9">
        <v>0</v>
      </c>
      <c r="I212" s="9">
        <v>2031.4</v>
      </c>
      <c r="J212" s="14"/>
      <c r="K212" s="14"/>
      <c r="L212" s="14"/>
      <c r="M212" s="14"/>
      <c r="N212" s="14"/>
      <c r="O212" s="14"/>
      <c r="P212" s="14"/>
      <c r="Q212" s="14"/>
      <c r="R212" s="14"/>
      <c r="S212" s="14"/>
      <c r="T212" s="14"/>
      <c r="U212" s="14"/>
      <c r="V212" s="14"/>
    </row>
    <row r="213" spans="1:22" s="20" customFormat="1" ht="14.25" customHeight="1">
      <c r="A213" s="17" t="s">
        <v>490</v>
      </c>
      <c r="B213" s="18">
        <v>31515401200</v>
      </c>
      <c r="C213" s="7" t="s">
        <v>237</v>
      </c>
      <c r="D213" s="7" t="s">
        <v>14</v>
      </c>
      <c r="E213" s="7" t="s">
        <v>15</v>
      </c>
      <c r="F213" s="17" t="s">
        <v>491</v>
      </c>
      <c r="G213" s="9">
        <v>2651.6</v>
      </c>
      <c r="H213" s="9">
        <v>0</v>
      </c>
      <c r="I213" s="9">
        <v>2651.6</v>
      </c>
      <c r="J213" s="14"/>
      <c r="K213" s="14"/>
      <c r="L213" s="14"/>
      <c r="M213" s="14"/>
      <c r="N213" s="14"/>
      <c r="O213" s="14"/>
      <c r="P213" s="14"/>
      <c r="Q213" s="14"/>
      <c r="R213" s="14"/>
      <c r="S213" s="14"/>
      <c r="T213" s="14"/>
      <c r="U213" s="14"/>
      <c r="V213" s="14"/>
    </row>
    <row r="214" spans="1:22" s="20" customFormat="1" ht="14.25" customHeight="1">
      <c r="A214" s="17" t="s">
        <v>492</v>
      </c>
      <c r="B214" s="18">
        <v>57144567268</v>
      </c>
      <c r="C214" s="7" t="s">
        <v>237</v>
      </c>
      <c r="D214" s="7" t="s">
        <v>14</v>
      </c>
      <c r="E214" s="7" t="s">
        <v>15</v>
      </c>
      <c r="F214" s="17" t="s">
        <v>493</v>
      </c>
      <c r="G214" s="9">
        <v>2651.6</v>
      </c>
      <c r="H214" s="9">
        <v>0</v>
      </c>
      <c r="I214" s="9">
        <v>2651.6</v>
      </c>
      <c r="J214" s="14"/>
      <c r="K214" s="14"/>
      <c r="L214" s="14"/>
      <c r="M214" s="14"/>
      <c r="N214" s="14"/>
      <c r="O214" s="14"/>
      <c r="P214" s="14"/>
      <c r="Q214" s="14"/>
      <c r="R214" s="14"/>
      <c r="S214" s="14"/>
      <c r="T214" s="14"/>
      <c r="U214" s="14"/>
      <c r="V214" s="14"/>
    </row>
    <row r="215" spans="1:22" s="20" customFormat="1" ht="14.25" customHeight="1">
      <c r="A215" s="17" t="s">
        <v>494</v>
      </c>
      <c r="B215" s="18">
        <v>59670460204</v>
      </c>
      <c r="C215" s="7" t="s">
        <v>237</v>
      </c>
      <c r="D215" s="7" t="s">
        <v>14</v>
      </c>
      <c r="E215" s="7" t="s">
        <v>15</v>
      </c>
      <c r="F215" s="17" t="s">
        <v>495</v>
      </c>
      <c r="G215" s="9">
        <v>2651.6</v>
      </c>
      <c r="H215" s="9">
        <v>0</v>
      </c>
      <c r="I215" s="9">
        <v>2651.6</v>
      </c>
      <c r="J215" s="14"/>
      <c r="K215" s="14"/>
      <c r="L215" s="14"/>
      <c r="M215" s="14"/>
      <c r="N215" s="14"/>
      <c r="O215" s="14"/>
      <c r="P215" s="14"/>
      <c r="Q215" s="14"/>
      <c r="R215" s="14"/>
      <c r="S215" s="14"/>
      <c r="T215" s="14"/>
      <c r="U215" s="14"/>
      <c r="V215" s="14"/>
    </row>
    <row r="216" spans="1:22" s="20" customFormat="1" ht="57" customHeight="1">
      <c r="A216" s="17" t="s">
        <v>496</v>
      </c>
      <c r="B216" s="18">
        <v>3341024000100</v>
      </c>
      <c r="C216" s="21" t="s">
        <v>497</v>
      </c>
      <c r="D216" s="17" t="s">
        <v>24</v>
      </c>
      <c r="E216" s="7" t="s">
        <v>20</v>
      </c>
      <c r="F216" s="17" t="s">
        <v>498</v>
      </c>
      <c r="G216" s="9">
        <v>1130</v>
      </c>
      <c r="H216" s="9">
        <v>1130</v>
      </c>
      <c r="I216" s="9">
        <v>1130</v>
      </c>
      <c r="J216" s="14"/>
      <c r="K216" s="14"/>
      <c r="L216" s="14"/>
      <c r="M216" s="14"/>
      <c r="N216" s="14"/>
      <c r="O216" s="14"/>
      <c r="P216" s="14"/>
      <c r="Q216" s="14"/>
      <c r="R216" s="14"/>
      <c r="S216" s="14"/>
      <c r="T216" s="14"/>
      <c r="U216" s="14"/>
      <c r="V216" s="14"/>
    </row>
    <row r="217" spans="1:22" s="20" customFormat="1" ht="124.5" customHeight="1">
      <c r="A217" s="17" t="s">
        <v>499</v>
      </c>
      <c r="B217" s="18">
        <v>5475276000140</v>
      </c>
      <c r="C217" s="21" t="s">
        <v>500</v>
      </c>
      <c r="D217" s="17" t="s">
        <v>24</v>
      </c>
      <c r="E217" s="7" t="s">
        <v>20</v>
      </c>
      <c r="F217" s="17" t="s">
        <v>501</v>
      </c>
      <c r="G217" s="9">
        <v>900</v>
      </c>
      <c r="H217" s="9">
        <v>0</v>
      </c>
      <c r="I217" s="9">
        <v>0</v>
      </c>
      <c r="J217" s="14"/>
      <c r="K217" s="14"/>
      <c r="L217" s="14"/>
      <c r="M217" s="14"/>
      <c r="N217" s="14"/>
      <c r="O217" s="14"/>
      <c r="P217" s="14"/>
      <c r="Q217" s="14"/>
      <c r="R217" s="14"/>
      <c r="S217" s="14"/>
      <c r="T217" s="14"/>
      <c r="U217" s="14"/>
      <c r="V217" s="14"/>
    </row>
    <row r="218" spans="1:22" s="20" customFormat="1" ht="57" customHeight="1">
      <c r="A218" s="17" t="s">
        <v>502</v>
      </c>
      <c r="B218" s="18">
        <v>12496814000148</v>
      </c>
      <c r="C218" s="21" t="s">
        <v>503</v>
      </c>
      <c r="D218" s="17" t="s">
        <v>24</v>
      </c>
      <c r="E218" s="7" t="s">
        <v>25</v>
      </c>
      <c r="F218" s="17" t="s">
        <v>504</v>
      </c>
      <c r="G218" s="9">
        <v>11186.66</v>
      </c>
      <c r="H218" s="9">
        <v>0</v>
      </c>
      <c r="I218" s="9">
        <v>11186.66</v>
      </c>
      <c r="J218" s="14"/>
      <c r="K218" s="14"/>
      <c r="L218" s="14"/>
      <c r="M218" s="14"/>
      <c r="N218" s="14"/>
      <c r="O218" s="14"/>
      <c r="P218" s="14"/>
      <c r="Q218" s="14"/>
      <c r="R218" s="14"/>
      <c r="S218" s="14"/>
      <c r="T218" s="14"/>
      <c r="U218" s="14"/>
      <c r="V218" s="14"/>
    </row>
    <row r="219" spans="1:22" s="20" customFormat="1" ht="57" customHeight="1">
      <c r="A219" s="17" t="s">
        <v>505</v>
      </c>
      <c r="B219" s="18">
        <v>84948991000129</v>
      </c>
      <c r="C219" s="21" t="s">
        <v>506</v>
      </c>
      <c r="D219" s="17" t="s">
        <v>24</v>
      </c>
      <c r="E219" s="7" t="s">
        <v>25</v>
      </c>
      <c r="F219" s="17" t="s">
        <v>507</v>
      </c>
      <c r="G219" s="9">
        <v>11100</v>
      </c>
      <c r="H219" s="9">
        <v>0</v>
      </c>
      <c r="I219" s="9">
        <v>11100</v>
      </c>
      <c r="J219" s="14"/>
      <c r="K219" s="14"/>
      <c r="L219" s="14"/>
      <c r="M219" s="14"/>
      <c r="N219" s="14"/>
      <c r="O219" s="14"/>
      <c r="P219" s="14"/>
      <c r="Q219" s="14"/>
      <c r="R219" s="14"/>
      <c r="S219" s="14"/>
      <c r="T219" s="14"/>
      <c r="U219" s="14"/>
      <c r="V219" s="14"/>
    </row>
    <row r="220" spans="1:22" s="20" customFormat="1" ht="78.75" customHeight="1">
      <c r="A220" s="17" t="s">
        <v>175</v>
      </c>
      <c r="B220" s="18">
        <v>1465093000192</v>
      </c>
      <c r="C220" s="21" t="s">
        <v>508</v>
      </c>
      <c r="D220" s="17" t="s">
        <v>24</v>
      </c>
      <c r="E220" s="7" t="s">
        <v>25</v>
      </c>
      <c r="F220" s="17" t="s">
        <v>509</v>
      </c>
      <c r="G220" s="9">
        <v>54785.9</v>
      </c>
      <c r="H220" s="9">
        <v>0</v>
      </c>
      <c r="I220" s="9">
        <v>54785.9</v>
      </c>
      <c r="J220" s="14"/>
      <c r="K220" s="14"/>
      <c r="L220" s="14"/>
      <c r="M220" s="14"/>
      <c r="N220" s="14"/>
      <c r="O220" s="14"/>
      <c r="P220" s="14"/>
      <c r="Q220" s="14"/>
      <c r="R220" s="14"/>
      <c r="S220" s="14"/>
      <c r="T220" s="14"/>
      <c r="U220" s="14"/>
      <c r="V220" s="14"/>
    </row>
    <row r="221" spans="1:22" s="20" customFormat="1" ht="57" customHeight="1">
      <c r="A221" s="17" t="s">
        <v>510</v>
      </c>
      <c r="B221" s="18">
        <v>1631853000194</v>
      </c>
      <c r="C221" s="21" t="s">
        <v>511</v>
      </c>
      <c r="D221" s="17" t="s">
        <v>24</v>
      </c>
      <c r="E221" s="7" t="s">
        <v>25</v>
      </c>
      <c r="F221" s="17" t="s">
        <v>512</v>
      </c>
      <c r="G221" s="9">
        <v>370</v>
      </c>
      <c r="H221" s="9">
        <v>370</v>
      </c>
      <c r="I221" s="9">
        <v>370</v>
      </c>
      <c r="J221" s="14"/>
      <c r="K221" s="14"/>
      <c r="L221" s="14"/>
      <c r="M221" s="14"/>
      <c r="N221" s="14"/>
      <c r="O221" s="14"/>
      <c r="P221" s="14"/>
      <c r="Q221" s="14"/>
      <c r="R221" s="14"/>
      <c r="S221" s="14"/>
      <c r="T221" s="14"/>
      <c r="U221" s="14"/>
      <c r="V221" s="14"/>
    </row>
    <row r="222" spans="1:22" s="20" customFormat="1" ht="57" customHeight="1">
      <c r="A222" s="17" t="s">
        <v>513</v>
      </c>
      <c r="B222" s="18">
        <v>6324611000171</v>
      </c>
      <c r="C222" s="21" t="s">
        <v>514</v>
      </c>
      <c r="D222" s="17" t="s">
        <v>24</v>
      </c>
      <c r="E222" s="7" t="s">
        <v>25</v>
      </c>
      <c r="F222" s="17" t="s">
        <v>515</v>
      </c>
      <c r="G222" s="9">
        <v>1063.7</v>
      </c>
      <c r="H222" s="9">
        <v>0</v>
      </c>
      <c r="I222" s="9">
        <f>1063.7</f>
        <v>1063.7</v>
      </c>
      <c r="J222" s="14"/>
      <c r="K222" s="14"/>
      <c r="L222" s="14"/>
      <c r="M222" s="14"/>
      <c r="N222" s="14"/>
      <c r="O222" s="14"/>
      <c r="P222" s="14"/>
      <c r="Q222" s="14"/>
      <c r="R222" s="14"/>
      <c r="S222" s="14"/>
      <c r="T222" s="14"/>
      <c r="U222" s="14"/>
      <c r="V222" s="14"/>
    </row>
    <row r="223" spans="1:22" s="20" customFormat="1" ht="57" customHeight="1">
      <c r="A223" s="17" t="s">
        <v>516</v>
      </c>
      <c r="B223" s="18">
        <v>10754326000168</v>
      </c>
      <c r="C223" s="21" t="s">
        <v>517</v>
      </c>
      <c r="D223" s="17" t="s">
        <v>24</v>
      </c>
      <c r="E223" s="7" t="s">
        <v>25</v>
      </c>
      <c r="F223" s="17" t="s">
        <v>518</v>
      </c>
      <c r="G223" s="9">
        <v>2310</v>
      </c>
      <c r="H223" s="9">
        <v>0</v>
      </c>
      <c r="I223" s="9">
        <v>2310</v>
      </c>
      <c r="J223" s="14"/>
      <c r="K223" s="14"/>
      <c r="L223" s="14"/>
      <c r="M223" s="14"/>
      <c r="N223" s="14"/>
      <c r="O223" s="14"/>
      <c r="P223" s="14"/>
      <c r="Q223" s="14"/>
      <c r="R223" s="14"/>
      <c r="S223" s="14"/>
      <c r="T223" s="14"/>
      <c r="U223" s="14"/>
      <c r="V223" s="14"/>
    </row>
    <row r="224" spans="1:22" s="20" customFormat="1" ht="79.5" customHeight="1">
      <c r="A224" s="17" t="s">
        <v>519</v>
      </c>
      <c r="B224" s="18">
        <v>10942831000136</v>
      </c>
      <c r="C224" s="21" t="s">
        <v>520</v>
      </c>
      <c r="D224" s="17" t="s">
        <v>24</v>
      </c>
      <c r="E224" s="7" t="s">
        <v>25</v>
      </c>
      <c r="F224" s="17" t="s">
        <v>521</v>
      </c>
      <c r="G224" s="9">
        <v>378.2</v>
      </c>
      <c r="H224" s="9">
        <v>0</v>
      </c>
      <c r="I224" s="9">
        <v>0</v>
      </c>
      <c r="J224" s="14"/>
      <c r="K224" s="14"/>
      <c r="L224" s="14"/>
      <c r="M224" s="14"/>
      <c r="N224" s="14"/>
      <c r="O224" s="14"/>
      <c r="P224" s="14"/>
      <c r="Q224" s="14"/>
      <c r="R224" s="14"/>
      <c r="S224" s="14"/>
      <c r="T224" s="14"/>
      <c r="U224" s="14"/>
      <c r="V224" s="14"/>
    </row>
    <row r="225" spans="1:22" s="20" customFormat="1" ht="28.5" customHeight="1">
      <c r="A225" s="17" t="s">
        <v>251</v>
      </c>
      <c r="B225" s="18">
        <v>4406195000125</v>
      </c>
      <c r="C225" s="21" t="s">
        <v>522</v>
      </c>
      <c r="D225" s="7" t="s">
        <v>14</v>
      </c>
      <c r="E225" s="7" t="s">
        <v>15</v>
      </c>
      <c r="F225" s="17" t="s">
        <v>523</v>
      </c>
      <c r="G225" s="9">
        <v>205.2</v>
      </c>
      <c r="H225" s="9">
        <v>0</v>
      </c>
      <c r="I225" s="9">
        <v>205.2</v>
      </c>
      <c r="J225" s="14"/>
      <c r="K225" s="14"/>
      <c r="L225" s="14"/>
      <c r="M225" s="14"/>
      <c r="N225" s="14"/>
      <c r="O225" s="14"/>
      <c r="P225" s="14"/>
      <c r="Q225" s="14"/>
      <c r="R225" s="14"/>
      <c r="S225" s="14"/>
      <c r="T225" s="14"/>
      <c r="U225" s="14"/>
      <c r="V225" s="14"/>
    </row>
    <row r="226" spans="1:22" s="20" customFormat="1" ht="71.25" customHeight="1">
      <c r="A226" s="17" t="s">
        <v>47</v>
      </c>
      <c r="B226" s="18">
        <v>7244008000223</v>
      </c>
      <c r="C226" s="21" t="s">
        <v>524</v>
      </c>
      <c r="D226" s="17" t="s">
        <v>24</v>
      </c>
      <c r="E226" s="7" t="s">
        <v>33</v>
      </c>
      <c r="F226" s="17" t="s">
        <v>525</v>
      </c>
      <c r="G226" s="9">
        <v>10980</v>
      </c>
      <c r="H226" s="9">
        <v>0</v>
      </c>
      <c r="I226" s="9">
        <f>2745+3660+1342</f>
        <v>7747</v>
      </c>
      <c r="J226" s="14"/>
      <c r="K226" s="14"/>
      <c r="L226" s="14"/>
      <c r="M226" s="14"/>
      <c r="N226" s="14"/>
      <c r="O226" s="14"/>
      <c r="P226" s="14"/>
      <c r="Q226" s="14"/>
      <c r="R226" s="14"/>
      <c r="S226" s="14"/>
      <c r="T226" s="14"/>
      <c r="U226" s="14"/>
      <c r="V226" s="14"/>
    </row>
    <row r="227" spans="1:22" s="20" customFormat="1" ht="57" customHeight="1">
      <c r="A227" s="17" t="s">
        <v>168</v>
      </c>
      <c r="B227" s="18">
        <v>4153748000185</v>
      </c>
      <c r="C227" s="21" t="s">
        <v>526</v>
      </c>
      <c r="D227" s="7" t="s">
        <v>14</v>
      </c>
      <c r="E227" s="7" t="s">
        <v>15</v>
      </c>
      <c r="F227" s="17" t="s">
        <v>527</v>
      </c>
      <c r="G227" s="9">
        <v>1145.46</v>
      </c>
      <c r="H227" s="9">
        <v>0</v>
      </c>
      <c r="I227" s="9">
        <v>1145.46</v>
      </c>
      <c r="J227" s="14"/>
      <c r="K227" s="14"/>
      <c r="L227" s="14"/>
      <c r="M227" s="14"/>
      <c r="N227" s="14"/>
      <c r="O227" s="14"/>
      <c r="P227" s="14"/>
      <c r="Q227" s="14"/>
      <c r="R227" s="14"/>
      <c r="S227" s="14"/>
      <c r="T227" s="14"/>
      <c r="U227" s="14"/>
      <c r="V227" s="14"/>
    </row>
    <row r="228" spans="1:22" s="20" customFormat="1" ht="34.5" customHeight="1">
      <c r="A228" s="17" t="s">
        <v>168</v>
      </c>
      <c r="B228" s="18">
        <v>4153748000185</v>
      </c>
      <c r="C228" s="21" t="s">
        <v>528</v>
      </c>
      <c r="D228" s="7" t="s">
        <v>14</v>
      </c>
      <c r="E228" s="7" t="s">
        <v>15</v>
      </c>
      <c r="F228" s="17" t="s">
        <v>529</v>
      </c>
      <c r="G228" s="9">
        <v>37800</v>
      </c>
      <c r="H228" s="9">
        <v>0</v>
      </c>
      <c r="I228" s="9">
        <v>37800</v>
      </c>
      <c r="J228" s="14"/>
      <c r="K228" s="14"/>
      <c r="L228" s="14"/>
      <c r="M228" s="14"/>
      <c r="N228" s="14"/>
      <c r="O228" s="14"/>
      <c r="P228" s="14"/>
      <c r="Q228" s="14"/>
      <c r="R228" s="14"/>
      <c r="S228" s="14"/>
      <c r="T228" s="14"/>
      <c r="U228" s="14"/>
      <c r="V228" s="14"/>
    </row>
    <row r="229" spans="1:22" s="20" customFormat="1" ht="53.25" customHeight="1">
      <c r="A229" s="17" t="s">
        <v>168</v>
      </c>
      <c r="B229" s="18">
        <v>4153748000185</v>
      </c>
      <c r="C229" s="21" t="s">
        <v>530</v>
      </c>
      <c r="D229" s="7" t="s">
        <v>14</v>
      </c>
      <c r="E229" s="7" t="s">
        <v>15</v>
      </c>
      <c r="F229" s="17" t="s">
        <v>531</v>
      </c>
      <c r="G229" s="9">
        <v>891545.44</v>
      </c>
      <c r="H229" s="9">
        <v>0</v>
      </c>
      <c r="I229" s="9">
        <v>891545.44</v>
      </c>
      <c r="J229" s="14"/>
      <c r="K229" s="14"/>
      <c r="L229" s="14"/>
      <c r="M229" s="14"/>
      <c r="N229" s="14"/>
      <c r="O229" s="14"/>
      <c r="P229" s="14"/>
      <c r="Q229" s="14"/>
      <c r="R229" s="14"/>
      <c r="S229" s="14"/>
      <c r="T229" s="14"/>
      <c r="U229" s="14"/>
      <c r="V229" s="14"/>
    </row>
    <row r="230" spans="1:22" s="20" customFormat="1" ht="42.75" customHeight="1">
      <c r="A230" s="17" t="s">
        <v>532</v>
      </c>
      <c r="B230" s="18">
        <v>43877346200</v>
      </c>
      <c r="C230" s="21" t="s">
        <v>533</v>
      </c>
      <c r="D230" s="7" t="s">
        <v>14</v>
      </c>
      <c r="E230" s="7" t="s">
        <v>15</v>
      </c>
      <c r="F230" s="17" t="s">
        <v>534</v>
      </c>
      <c r="G230" s="9">
        <v>28947.55</v>
      </c>
      <c r="H230" s="9">
        <v>0</v>
      </c>
      <c r="I230" s="9">
        <v>28947.55</v>
      </c>
      <c r="J230" s="14"/>
      <c r="K230" s="14"/>
      <c r="L230" s="14"/>
      <c r="M230" s="14"/>
      <c r="N230" s="14"/>
      <c r="O230" s="14"/>
      <c r="P230" s="14"/>
      <c r="Q230" s="14"/>
      <c r="R230" s="14"/>
      <c r="S230" s="14"/>
      <c r="T230" s="14"/>
      <c r="U230" s="14"/>
      <c r="V230" s="14"/>
    </row>
    <row r="231" spans="1:22" s="20" customFormat="1" ht="14.25" customHeight="1">
      <c r="A231" s="17" t="s">
        <v>535</v>
      </c>
      <c r="B231" s="18">
        <v>57645116234</v>
      </c>
      <c r="C231" s="7" t="s">
        <v>237</v>
      </c>
      <c r="D231" s="7" t="s">
        <v>14</v>
      </c>
      <c r="E231" s="7" t="s">
        <v>15</v>
      </c>
      <c r="F231" s="17" t="s">
        <v>536</v>
      </c>
      <c r="G231" s="9">
        <v>4583.35</v>
      </c>
      <c r="H231" s="9">
        <v>0</v>
      </c>
      <c r="I231" s="9">
        <v>4583.35</v>
      </c>
      <c r="J231" s="14"/>
      <c r="K231" s="14"/>
      <c r="L231" s="14"/>
      <c r="M231" s="14"/>
      <c r="N231" s="14"/>
      <c r="O231" s="14"/>
      <c r="P231" s="14"/>
      <c r="Q231" s="14"/>
      <c r="R231" s="14"/>
      <c r="S231" s="14"/>
      <c r="T231" s="14"/>
      <c r="U231" s="14"/>
      <c r="V231" s="14"/>
    </row>
    <row r="232" spans="1:22" s="20" customFormat="1" ht="14.25" customHeight="1">
      <c r="A232" s="17" t="s">
        <v>367</v>
      </c>
      <c r="B232" s="18">
        <v>22436480249</v>
      </c>
      <c r="C232" s="7" t="s">
        <v>237</v>
      </c>
      <c r="D232" s="7" t="s">
        <v>14</v>
      </c>
      <c r="E232" s="7" t="s">
        <v>15</v>
      </c>
      <c r="F232" s="17" t="s">
        <v>537</v>
      </c>
      <c r="G232" s="9">
        <v>2750.01</v>
      </c>
      <c r="H232" s="9">
        <v>0</v>
      </c>
      <c r="I232" s="9">
        <v>2750.01</v>
      </c>
      <c r="J232" s="14"/>
      <c r="K232" s="14"/>
      <c r="L232" s="14"/>
      <c r="M232" s="14"/>
      <c r="N232" s="14"/>
      <c r="O232" s="14"/>
      <c r="P232" s="14"/>
      <c r="Q232" s="14"/>
      <c r="R232" s="14"/>
      <c r="S232" s="14"/>
      <c r="T232" s="14"/>
      <c r="U232" s="14"/>
      <c r="V232" s="14"/>
    </row>
    <row r="233" spans="1:22" s="20" customFormat="1" ht="14.25" customHeight="1">
      <c r="A233" s="17" t="s">
        <v>538</v>
      </c>
      <c r="B233" s="18">
        <v>23980958272</v>
      </c>
      <c r="C233" s="7" t="s">
        <v>237</v>
      </c>
      <c r="D233" s="7" t="s">
        <v>14</v>
      </c>
      <c r="E233" s="7" t="s">
        <v>15</v>
      </c>
      <c r="F233" s="17" t="s">
        <v>539</v>
      </c>
      <c r="G233" s="9">
        <v>1929.84</v>
      </c>
      <c r="H233" s="9">
        <v>0</v>
      </c>
      <c r="I233" s="9">
        <v>1929.84</v>
      </c>
      <c r="J233" s="14"/>
      <c r="K233" s="14"/>
      <c r="L233" s="14"/>
      <c r="M233" s="14"/>
      <c r="N233" s="14"/>
      <c r="O233" s="14"/>
      <c r="P233" s="14"/>
      <c r="Q233" s="14"/>
      <c r="R233" s="14"/>
      <c r="S233" s="14"/>
      <c r="T233" s="14"/>
      <c r="U233" s="14"/>
      <c r="V233" s="14"/>
    </row>
    <row r="234" spans="1:22" s="20" customFormat="1" ht="14.25" customHeight="1">
      <c r="A234" s="17" t="s">
        <v>540</v>
      </c>
      <c r="B234" s="18">
        <v>59028777253</v>
      </c>
      <c r="C234" s="7" t="s">
        <v>237</v>
      </c>
      <c r="D234" s="7" t="s">
        <v>14</v>
      </c>
      <c r="E234" s="7" t="s">
        <v>15</v>
      </c>
      <c r="F234" s="17" t="s">
        <v>541</v>
      </c>
      <c r="G234" s="9">
        <v>1833.34</v>
      </c>
      <c r="H234" s="9">
        <v>0</v>
      </c>
      <c r="I234" s="9">
        <v>1833.34</v>
      </c>
      <c r="J234" s="14"/>
      <c r="K234" s="14"/>
      <c r="L234" s="14"/>
      <c r="M234" s="14"/>
      <c r="N234" s="14"/>
      <c r="O234" s="14"/>
      <c r="P234" s="14"/>
      <c r="Q234" s="14"/>
      <c r="R234" s="14"/>
      <c r="S234" s="14"/>
      <c r="T234" s="14"/>
      <c r="U234" s="14"/>
      <c r="V234" s="14"/>
    </row>
    <row r="235" spans="1:22" s="20" customFormat="1" ht="156.75" customHeight="1">
      <c r="A235" s="17" t="s">
        <v>98</v>
      </c>
      <c r="B235" s="18">
        <v>13353495000184</v>
      </c>
      <c r="C235" s="22" t="s">
        <v>542</v>
      </c>
      <c r="D235" s="17" t="s">
        <v>24</v>
      </c>
      <c r="E235" s="7" t="s">
        <v>33</v>
      </c>
      <c r="F235" s="17" t="s">
        <v>543</v>
      </c>
      <c r="G235" s="9">
        <v>237324.66</v>
      </c>
      <c r="H235" s="9">
        <v>17442.65</v>
      </c>
      <c r="I235" s="9">
        <f>27219.94+22904.37+24136.73+49599+17442.65</f>
        <v>141302.69</v>
      </c>
      <c r="J235" s="14"/>
      <c r="K235" s="14"/>
      <c r="L235" s="14"/>
      <c r="M235" s="14"/>
      <c r="N235" s="14"/>
      <c r="O235" s="14"/>
      <c r="P235" s="14"/>
      <c r="Q235" s="14"/>
      <c r="R235" s="14"/>
      <c r="S235" s="14"/>
      <c r="T235" s="14"/>
      <c r="U235" s="14"/>
      <c r="V235" s="14"/>
    </row>
    <row r="236" spans="1:22" s="20" customFormat="1" ht="100.5" customHeight="1">
      <c r="A236" s="17" t="s">
        <v>544</v>
      </c>
      <c r="B236" s="18">
        <v>20248960000182</v>
      </c>
      <c r="C236" s="21" t="s">
        <v>545</v>
      </c>
      <c r="D236" s="17" t="s">
        <v>24</v>
      </c>
      <c r="E236" s="7" t="s">
        <v>20</v>
      </c>
      <c r="F236" s="17" t="s">
        <v>546</v>
      </c>
      <c r="G236" s="9">
        <v>1440</v>
      </c>
      <c r="H236" s="9">
        <v>0</v>
      </c>
      <c r="I236" s="9">
        <v>0</v>
      </c>
      <c r="J236" s="14"/>
      <c r="K236" s="14"/>
      <c r="L236" s="14"/>
      <c r="M236" s="14"/>
      <c r="N236" s="14"/>
      <c r="O236" s="14"/>
      <c r="P236" s="14"/>
      <c r="Q236" s="14"/>
      <c r="R236" s="14"/>
      <c r="S236" s="14"/>
      <c r="T236" s="14"/>
      <c r="U236" s="14"/>
      <c r="V236" s="14"/>
    </row>
    <row r="237" spans="1:22" s="20" customFormat="1" ht="89.25" customHeight="1">
      <c r="A237" s="17" t="s">
        <v>547</v>
      </c>
      <c r="B237" s="18">
        <v>4816658000127</v>
      </c>
      <c r="C237" s="21" t="s">
        <v>548</v>
      </c>
      <c r="D237" s="17" t="s">
        <v>24</v>
      </c>
      <c r="E237" s="7" t="s">
        <v>20</v>
      </c>
      <c r="F237" s="17" t="s">
        <v>549</v>
      </c>
      <c r="G237" s="9">
        <v>1224</v>
      </c>
      <c r="H237" s="9">
        <v>0</v>
      </c>
      <c r="I237" s="9">
        <v>0</v>
      </c>
      <c r="J237" s="14"/>
      <c r="K237" s="14"/>
      <c r="L237" s="14"/>
      <c r="M237" s="14"/>
      <c r="N237" s="14"/>
      <c r="O237" s="14"/>
      <c r="P237" s="14"/>
      <c r="Q237" s="14"/>
      <c r="R237" s="14"/>
      <c r="S237" s="14"/>
      <c r="T237" s="14"/>
      <c r="U237" s="14"/>
      <c r="V237" s="14"/>
    </row>
    <row r="238" spans="1:22" s="20" customFormat="1" ht="71.25" customHeight="1">
      <c r="A238" s="17" t="s">
        <v>550</v>
      </c>
      <c r="B238" s="18">
        <v>4354908000154</v>
      </c>
      <c r="C238" s="21" t="s">
        <v>551</v>
      </c>
      <c r="D238" s="17" t="s">
        <v>24</v>
      </c>
      <c r="E238" s="7" t="s">
        <v>20</v>
      </c>
      <c r="F238" s="17" t="s">
        <v>552</v>
      </c>
      <c r="G238" s="9">
        <v>2400</v>
      </c>
      <c r="H238" s="9">
        <v>0</v>
      </c>
      <c r="I238" s="9">
        <v>0</v>
      </c>
      <c r="J238" s="14"/>
      <c r="K238" s="14"/>
      <c r="L238" s="14"/>
      <c r="M238" s="14"/>
      <c r="N238" s="14"/>
      <c r="O238" s="14"/>
      <c r="P238" s="14"/>
      <c r="Q238" s="14"/>
      <c r="R238" s="14"/>
      <c r="S238" s="14"/>
      <c r="T238" s="14"/>
      <c r="U238" s="14"/>
      <c r="V238" s="14"/>
    </row>
    <row r="239" spans="1:22" s="20" customFormat="1" ht="14.25" customHeight="1">
      <c r="A239" s="17" t="s">
        <v>553</v>
      </c>
      <c r="B239" s="18">
        <v>21512124249</v>
      </c>
      <c r="C239" s="7" t="s">
        <v>237</v>
      </c>
      <c r="D239" s="7" t="s">
        <v>14</v>
      </c>
      <c r="E239" s="7" t="s">
        <v>15</v>
      </c>
      <c r="F239" s="17" t="s">
        <v>554</v>
      </c>
      <c r="G239" s="9">
        <v>3666.68</v>
      </c>
      <c r="H239" s="9">
        <v>0</v>
      </c>
      <c r="I239" s="9">
        <v>3666.68</v>
      </c>
      <c r="J239" s="14"/>
      <c r="K239" s="14"/>
      <c r="L239" s="14"/>
      <c r="M239" s="14"/>
      <c r="N239" s="14"/>
      <c r="O239" s="14"/>
      <c r="P239" s="14"/>
      <c r="Q239" s="14"/>
      <c r="R239" s="14"/>
      <c r="S239" s="14"/>
      <c r="T239" s="14"/>
      <c r="U239" s="14"/>
      <c r="V239" s="14"/>
    </row>
    <row r="240" spans="1:22" s="20" customFormat="1" ht="14.25" customHeight="1">
      <c r="A240" s="17" t="s">
        <v>555</v>
      </c>
      <c r="B240" s="18">
        <v>77789768468</v>
      </c>
      <c r="C240" s="7" t="s">
        <v>237</v>
      </c>
      <c r="D240" s="7" t="s">
        <v>14</v>
      </c>
      <c r="E240" s="7" t="s">
        <v>15</v>
      </c>
      <c r="F240" s="17" t="s">
        <v>556</v>
      </c>
      <c r="G240" s="9">
        <v>4583.35</v>
      </c>
      <c r="H240" s="9">
        <v>0</v>
      </c>
      <c r="I240" s="9">
        <v>4583.35</v>
      </c>
      <c r="J240" s="14"/>
      <c r="K240" s="14"/>
      <c r="L240" s="14"/>
      <c r="M240" s="14"/>
      <c r="N240" s="14"/>
      <c r="O240" s="14"/>
      <c r="P240" s="14"/>
      <c r="Q240" s="14"/>
      <c r="R240" s="14"/>
      <c r="S240" s="14"/>
      <c r="T240" s="14"/>
      <c r="U240" s="14"/>
      <c r="V240" s="14"/>
    </row>
    <row r="241" spans="1:22" s="20" customFormat="1" ht="14.25" customHeight="1">
      <c r="A241" s="17" t="s">
        <v>395</v>
      </c>
      <c r="B241" s="18">
        <v>25793111816</v>
      </c>
      <c r="C241" s="7" t="s">
        <v>237</v>
      </c>
      <c r="D241" s="7" t="s">
        <v>14</v>
      </c>
      <c r="E241" s="7" t="s">
        <v>15</v>
      </c>
      <c r="F241" s="17" t="s">
        <v>557</v>
      </c>
      <c r="G241" s="9">
        <v>482.46</v>
      </c>
      <c r="H241" s="9">
        <v>0</v>
      </c>
      <c r="I241" s="9">
        <v>482.46</v>
      </c>
      <c r="J241" s="14"/>
      <c r="K241" s="14"/>
      <c r="L241" s="14"/>
      <c r="M241" s="14"/>
      <c r="N241" s="14"/>
      <c r="O241" s="14"/>
      <c r="P241" s="14"/>
      <c r="Q241" s="14"/>
      <c r="R241" s="14"/>
      <c r="S241" s="14"/>
      <c r="T241" s="14"/>
      <c r="U241" s="14"/>
      <c r="V241" s="14"/>
    </row>
    <row r="242" spans="1:22" s="20" customFormat="1" ht="90.75" customHeight="1">
      <c r="A242" s="17" t="s">
        <v>140</v>
      </c>
      <c r="B242" s="18">
        <v>29979036001031</v>
      </c>
      <c r="C242" s="21" t="s">
        <v>558</v>
      </c>
      <c r="D242" s="7" t="s">
        <v>14</v>
      </c>
      <c r="E242" s="7" t="s">
        <v>15</v>
      </c>
      <c r="F242" s="17" t="s">
        <v>559</v>
      </c>
      <c r="G242" s="9">
        <v>88</v>
      </c>
      <c r="H242" s="9">
        <v>0</v>
      </c>
      <c r="I242" s="9">
        <v>88</v>
      </c>
      <c r="J242" s="14"/>
      <c r="K242" s="14"/>
      <c r="L242" s="14"/>
      <c r="M242" s="14"/>
      <c r="N242" s="14"/>
      <c r="O242" s="14"/>
      <c r="P242" s="14"/>
      <c r="Q242" s="14"/>
      <c r="R242" s="14"/>
      <c r="S242" s="14"/>
      <c r="T242" s="14"/>
      <c r="U242" s="14"/>
      <c r="V242" s="14"/>
    </row>
    <row r="243" spans="1:22" s="20" customFormat="1" ht="95.25" customHeight="1">
      <c r="A243" s="17" t="s">
        <v>38</v>
      </c>
      <c r="B243" s="18">
        <v>9172237000124</v>
      </c>
      <c r="C243" s="21" t="s">
        <v>560</v>
      </c>
      <c r="D243" s="17" t="s">
        <v>24</v>
      </c>
      <c r="E243" s="7" t="s">
        <v>33</v>
      </c>
      <c r="F243" s="17" t="s">
        <v>561</v>
      </c>
      <c r="G243" s="9">
        <v>18666.49</v>
      </c>
      <c r="H243" s="9">
        <v>0</v>
      </c>
      <c r="I243" s="9">
        <v>18666.49</v>
      </c>
      <c r="J243" s="14"/>
      <c r="K243" s="14"/>
      <c r="L243" s="14"/>
      <c r="M243" s="14"/>
      <c r="N243" s="14"/>
      <c r="O243" s="14"/>
      <c r="P243" s="14"/>
      <c r="Q243" s="14"/>
      <c r="R243" s="14"/>
      <c r="S243" s="14"/>
      <c r="T243" s="14"/>
      <c r="U243" s="14"/>
      <c r="V243" s="14"/>
    </row>
    <row r="244" spans="1:22" s="20" customFormat="1" ht="85.5" customHeight="1">
      <c r="A244" s="17" t="s">
        <v>562</v>
      </c>
      <c r="B244" s="18">
        <v>7234453000121</v>
      </c>
      <c r="C244" s="21" t="s">
        <v>563</v>
      </c>
      <c r="D244" s="17" t="s">
        <v>14</v>
      </c>
      <c r="E244" s="7" t="s">
        <v>29</v>
      </c>
      <c r="F244" s="17" t="s">
        <v>564</v>
      </c>
      <c r="G244" s="9">
        <v>2219</v>
      </c>
      <c r="H244" s="9">
        <v>2219</v>
      </c>
      <c r="I244" s="9">
        <v>2219</v>
      </c>
      <c r="J244" s="14"/>
      <c r="K244" s="14"/>
      <c r="L244" s="14"/>
      <c r="M244" s="14"/>
      <c r="N244" s="14"/>
      <c r="O244" s="14"/>
      <c r="P244" s="14"/>
      <c r="Q244" s="14"/>
      <c r="R244" s="14"/>
      <c r="S244" s="14"/>
      <c r="T244" s="14"/>
      <c r="U244" s="14"/>
      <c r="V244" s="14"/>
    </row>
    <row r="245" spans="1:22" s="20" customFormat="1" ht="130.5" customHeight="1">
      <c r="A245" s="17" t="s">
        <v>547</v>
      </c>
      <c r="B245" s="18">
        <v>4816658000127</v>
      </c>
      <c r="C245" s="21" t="s">
        <v>565</v>
      </c>
      <c r="D245" s="17" t="s">
        <v>14</v>
      </c>
      <c r="E245" s="7" t="s">
        <v>15</v>
      </c>
      <c r="F245" s="17" t="s">
        <v>566</v>
      </c>
      <c r="G245" s="9">
        <v>8000</v>
      </c>
      <c r="H245" s="9">
        <v>0</v>
      </c>
      <c r="I245" s="9">
        <v>8000</v>
      </c>
      <c r="J245" s="14"/>
      <c r="K245" s="14"/>
      <c r="L245" s="14"/>
      <c r="M245" s="14"/>
      <c r="N245" s="14"/>
      <c r="O245" s="14"/>
      <c r="P245" s="14"/>
      <c r="Q245" s="14"/>
      <c r="R245" s="14"/>
      <c r="S245" s="14"/>
      <c r="T245" s="14"/>
      <c r="U245" s="14"/>
      <c r="V245" s="14"/>
    </row>
    <row r="246" spans="1:22" s="20" customFormat="1" ht="14.25" customHeight="1">
      <c r="A246" s="17" t="s">
        <v>289</v>
      </c>
      <c r="B246" s="18">
        <v>21533342253</v>
      </c>
      <c r="C246" s="7" t="s">
        <v>237</v>
      </c>
      <c r="D246" s="7" t="s">
        <v>14</v>
      </c>
      <c r="E246" s="7" t="s">
        <v>15</v>
      </c>
      <c r="F246" s="17" t="s">
        <v>567</v>
      </c>
      <c r="G246" s="9">
        <v>1015.7</v>
      </c>
      <c r="H246" s="9">
        <v>0</v>
      </c>
      <c r="I246" s="9">
        <v>1015.7</v>
      </c>
      <c r="J246" s="14"/>
      <c r="K246" s="14"/>
      <c r="L246" s="14"/>
      <c r="M246" s="14"/>
      <c r="N246" s="14"/>
      <c r="O246" s="14"/>
      <c r="P246" s="14"/>
      <c r="Q246" s="14"/>
      <c r="R246" s="14"/>
      <c r="S246" s="14"/>
      <c r="T246" s="14"/>
      <c r="U246" s="14"/>
      <c r="V246" s="14"/>
    </row>
    <row r="247" spans="1:22" s="20" customFormat="1" ht="14.25" customHeight="1">
      <c r="A247" s="17" t="s">
        <v>568</v>
      </c>
      <c r="B247" s="18">
        <v>3438341204</v>
      </c>
      <c r="C247" s="7" t="s">
        <v>237</v>
      </c>
      <c r="D247" s="7" t="s">
        <v>14</v>
      </c>
      <c r="E247" s="7" t="s">
        <v>15</v>
      </c>
      <c r="F247" s="17" t="s">
        <v>569</v>
      </c>
      <c r="G247" s="9">
        <v>2031.4</v>
      </c>
      <c r="H247" s="9">
        <v>0</v>
      </c>
      <c r="I247" s="9">
        <v>2031.4</v>
      </c>
      <c r="J247" s="14"/>
      <c r="K247" s="14"/>
      <c r="L247" s="14"/>
      <c r="M247" s="14"/>
      <c r="N247" s="14"/>
      <c r="O247" s="14"/>
      <c r="P247" s="14"/>
      <c r="Q247" s="14"/>
      <c r="R247" s="14"/>
      <c r="S247" s="14"/>
      <c r="T247" s="14"/>
      <c r="U247" s="14"/>
      <c r="V247" s="14"/>
    </row>
    <row r="248" spans="1:22" s="20" customFormat="1" ht="14.25" customHeight="1">
      <c r="A248" s="17" t="s">
        <v>570</v>
      </c>
      <c r="B248" s="18">
        <v>40723321272</v>
      </c>
      <c r="C248" s="7" t="s">
        <v>237</v>
      </c>
      <c r="D248" s="7" t="s">
        <v>14</v>
      </c>
      <c r="E248" s="7" t="s">
        <v>15</v>
      </c>
      <c r="F248" s="17" t="s">
        <v>571</v>
      </c>
      <c r="G248" s="9">
        <v>964.92</v>
      </c>
      <c r="H248" s="9">
        <v>0</v>
      </c>
      <c r="I248" s="9">
        <v>964.92</v>
      </c>
      <c r="J248" s="14"/>
      <c r="K248" s="14"/>
      <c r="L248" s="14"/>
      <c r="M248" s="14"/>
      <c r="N248" s="14"/>
      <c r="O248" s="14"/>
      <c r="P248" s="14"/>
      <c r="Q248" s="14"/>
      <c r="R248" s="14"/>
      <c r="S248" s="14"/>
      <c r="T248" s="14"/>
      <c r="U248" s="14"/>
      <c r="V248" s="14"/>
    </row>
    <row r="249" spans="1:22" s="20" customFormat="1" ht="14.25" customHeight="1">
      <c r="A249" s="17" t="s">
        <v>572</v>
      </c>
      <c r="B249" s="18">
        <v>23043415272</v>
      </c>
      <c r="C249" s="7" t="s">
        <v>237</v>
      </c>
      <c r="D249" s="7" t="s">
        <v>14</v>
      </c>
      <c r="E249" s="7" t="s">
        <v>15</v>
      </c>
      <c r="F249" s="17" t="s">
        <v>573</v>
      </c>
      <c r="G249" s="9">
        <v>1929.84</v>
      </c>
      <c r="H249" s="9">
        <v>0</v>
      </c>
      <c r="I249" s="9">
        <v>1929.84</v>
      </c>
      <c r="J249" s="14"/>
      <c r="K249" s="14"/>
      <c r="L249" s="14"/>
      <c r="M249" s="14"/>
      <c r="N249" s="14"/>
      <c r="O249" s="14"/>
      <c r="P249" s="14"/>
      <c r="Q249" s="14"/>
      <c r="R249" s="14"/>
      <c r="S249" s="14"/>
      <c r="T249" s="14"/>
      <c r="U249" s="14"/>
      <c r="V249" s="14"/>
    </row>
    <row r="250" spans="1:22" s="20" customFormat="1" ht="74.25" customHeight="1">
      <c r="A250" s="17" t="s">
        <v>27</v>
      </c>
      <c r="B250" s="18">
        <v>3264927000127</v>
      </c>
      <c r="C250" s="21" t="s">
        <v>574</v>
      </c>
      <c r="D250" s="17" t="s">
        <v>14</v>
      </c>
      <c r="E250" s="7" t="s">
        <v>29</v>
      </c>
      <c r="F250" s="17" t="s">
        <v>575</v>
      </c>
      <c r="G250" s="9">
        <v>83330.17</v>
      </c>
      <c r="H250" s="9">
        <v>5902.13</v>
      </c>
      <c r="I250" s="9">
        <f>4267.4+9534.55+4776.99+4156.22+5902.13</f>
        <v>28637.29</v>
      </c>
      <c r="J250" s="14"/>
      <c r="K250" s="14"/>
      <c r="L250" s="14"/>
      <c r="M250" s="14"/>
      <c r="N250" s="14"/>
      <c r="O250" s="14"/>
      <c r="P250" s="14"/>
      <c r="Q250" s="14"/>
      <c r="R250" s="14"/>
      <c r="S250" s="14"/>
      <c r="T250" s="14"/>
      <c r="U250" s="14"/>
      <c r="V250" s="14"/>
    </row>
    <row r="251" spans="1:22" s="20" customFormat="1" ht="14.25" customHeight="1">
      <c r="A251" s="17" t="s">
        <v>140</v>
      </c>
      <c r="B251" s="18">
        <v>29979036001031</v>
      </c>
      <c r="C251" s="21" t="s">
        <v>576</v>
      </c>
      <c r="D251" s="7" t="s">
        <v>14</v>
      </c>
      <c r="E251" s="7" t="s">
        <v>15</v>
      </c>
      <c r="F251" s="17" t="s">
        <v>577</v>
      </c>
      <c r="G251" s="9">
        <v>66710.95</v>
      </c>
      <c r="H251" s="9">
        <v>0</v>
      </c>
      <c r="I251" s="9">
        <v>66710.95</v>
      </c>
      <c r="J251" s="14"/>
      <c r="K251" s="14"/>
      <c r="L251" s="14"/>
      <c r="M251" s="14"/>
      <c r="N251" s="14"/>
      <c r="O251" s="14"/>
      <c r="P251" s="14"/>
      <c r="Q251" s="14"/>
      <c r="R251" s="14"/>
      <c r="S251" s="14"/>
      <c r="T251" s="14"/>
      <c r="U251" s="14"/>
      <c r="V251" s="14"/>
    </row>
    <row r="252" spans="1:22" s="20" customFormat="1" ht="14.25" customHeight="1">
      <c r="A252" s="17" t="s">
        <v>140</v>
      </c>
      <c r="B252" s="18">
        <v>29979036001031</v>
      </c>
      <c r="C252" s="21" t="s">
        <v>576</v>
      </c>
      <c r="D252" s="7" t="s">
        <v>14</v>
      </c>
      <c r="E252" s="7" t="s">
        <v>15</v>
      </c>
      <c r="F252" s="17" t="s">
        <v>578</v>
      </c>
      <c r="G252" s="9">
        <v>1047.81</v>
      </c>
      <c r="H252" s="9">
        <v>0</v>
      </c>
      <c r="I252" s="9">
        <v>1047.81</v>
      </c>
      <c r="J252" s="14"/>
      <c r="K252" s="14"/>
      <c r="L252" s="14"/>
      <c r="M252" s="14"/>
      <c r="N252" s="14"/>
      <c r="O252" s="14"/>
      <c r="P252" s="14"/>
      <c r="Q252" s="14"/>
      <c r="R252" s="14"/>
      <c r="S252" s="14"/>
      <c r="T252" s="14"/>
      <c r="U252" s="14"/>
      <c r="V252" s="14"/>
    </row>
    <row r="253" spans="1:22" s="20" customFormat="1" ht="14.25" customHeight="1">
      <c r="A253" s="17" t="s">
        <v>333</v>
      </c>
      <c r="B253" s="18">
        <v>4224028000163</v>
      </c>
      <c r="C253" s="21" t="s">
        <v>579</v>
      </c>
      <c r="D253" s="7" t="s">
        <v>14</v>
      </c>
      <c r="E253" s="7" t="s">
        <v>15</v>
      </c>
      <c r="F253" s="17" t="s">
        <v>580</v>
      </c>
      <c r="G253" s="9">
        <v>872.7</v>
      </c>
      <c r="H253" s="9">
        <v>0</v>
      </c>
      <c r="I253" s="9">
        <v>872.7</v>
      </c>
      <c r="J253" s="14"/>
      <c r="K253" s="14"/>
      <c r="L253" s="14"/>
      <c r="M253" s="14"/>
      <c r="N253" s="14"/>
      <c r="O253" s="14"/>
      <c r="P253" s="14"/>
      <c r="Q253" s="14"/>
      <c r="R253" s="14"/>
      <c r="S253" s="14"/>
      <c r="T253" s="14"/>
      <c r="U253" s="14"/>
      <c r="V253" s="14"/>
    </row>
    <row r="254" spans="1:22" s="20" customFormat="1" ht="28.5" customHeight="1">
      <c r="A254" s="17" t="s">
        <v>257</v>
      </c>
      <c r="B254" s="18">
        <v>5610079000196</v>
      </c>
      <c r="C254" s="21" t="s">
        <v>581</v>
      </c>
      <c r="D254" s="7" t="s">
        <v>14</v>
      </c>
      <c r="E254" s="7" t="s">
        <v>15</v>
      </c>
      <c r="F254" s="17" t="s">
        <v>582</v>
      </c>
      <c r="G254" s="9">
        <v>186.23</v>
      </c>
      <c r="H254" s="9">
        <v>0</v>
      </c>
      <c r="I254" s="9">
        <v>186.23</v>
      </c>
      <c r="J254" s="14"/>
      <c r="K254" s="14"/>
      <c r="L254" s="14"/>
      <c r="M254" s="14"/>
      <c r="N254" s="14"/>
      <c r="O254" s="14"/>
      <c r="P254" s="14"/>
      <c r="Q254" s="14"/>
      <c r="R254" s="14"/>
      <c r="S254" s="14"/>
      <c r="T254" s="14"/>
      <c r="U254" s="14"/>
      <c r="V254" s="14"/>
    </row>
    <row r="255" spans="1:22" s="20" customFormat="1" ht="38.25" customHeight="1">
      <c r="A255" s="17" t="s">
        <v>310</v>
      </c>
      <c r="B255" s="18">
        <v>18853463287</v>
      </c>
      <c r="C255" s="7" t="s">
        <v>237</v>
      </c>
      <c r="D255" s="7" t="s">
        <v>14</v>
      </c>
      <c r="E255" s="7" t="s">
        <v>15</v>
      </c>
      <c r="F255" s="17" t="s">
        <v>583</v>
      </c>
      <c r="G255" s="9">
        <v>4824.6</v>
      </c>
      <c r="H255" s="9">
        <v>0</v>
      </c>
      <c r="I255" s="9">
        <v>4824.6</v>
      </c>
      <c r="J255" s="14"/>
      <c r="K255" s="14"/>
      <c r="L255" s="14"/>
      <c r="M255" s="14"/>
      <c r="N255" s="14"/>
      <c r="O255" s="14"/>
      <c r="P255" s="14"/>
      <c r="Q255" s="14"/>
      <c r="R255" s="14"/>
      <c r="S255" s="14"/>
      <c r="T255" s="14"/>
      <c r="U255" s="14"/>
      <c r="V255" s="14"/>
    </row>
    <row r="256" spans="1:22" s="20" customFormat="1" ht="68.25" customHeight="1">
      <c r="A256" s="17" t="s">
        <v>47</v>
      </c>
      <c r="B256" s="18">
        <v>7244008000223</v>
      </c>
      <c r="C256" s="21" t="s">
        <v>584</v>
      </c>
      <c r="D256" s="17" t="s">
        <v>24</v>
      </c>
      <c r="E256" s="7" t="s">
        <v>25</v>
      </c>
      <c r="F256" s="17" t="s">
        <v>585</v>
      </c>
      <c r="G256" s="9">
        <v>71805.56</v>
      </c>
      <c r="H256" s="9">
        <v>10066.2</v>
      </c>
      <c r="I256" s="9">
        <f>11408.36+10066.2+10066.2+20132.4+10066.2</f>
        <v>61739.36</v>
      </c>
      <c r="J256" s="14"/>
      <c r="K256" s="14"/>
      <c r="L256" s="14"/>
      <c r="M256" s="14"/>
      <c r="N256" s="14"/>
      <c r="O256" s="14"/>
      <c r="P256" s="14"/>
      <c r="Q256" s="14"/>
      <c r="R256" s="14"/>
      <c r="S256" s="14"/>
      <c r="T256" s="14"/>
      <c r="U256" s="14"/>
      <c r="V256" s="14"/>
    </row>
    <row r="257" spans="1:22" s="20" customFormat="1" ht="71.25" customHeight="1">
      <c r="A257" s="17" t="s">
        <v>586</v>
      </c>
      <c r="B257" s="18">
        <v>4477600000104</v>
      </c>
      <c r="C257" s="21" t="s">
        <v>587</v>
      </c>
      <c r="D257" s="7" t="s">
        <v>14</v>
      </c>
      <c r="E257" s="7" t="s">
        <v>15</v>
      </c>
      <c r="F257" s="17" t="s">
        <v>588</v>
      </c>
      <c r="G257" s="9">
        <v>9845.27</v>
      </c>
      <c r="H257" s="9">
        <v>0</v>
      </c>
      <c r="I257" s="9">
        <v>0</v>
      </c>
      <c r="J257" s="14"/>
      <c r="K257" s="14"/>
      <c r="L257" s="14"/>
      <c r="M257" s="14"/>
      <c r="N257" s="14"/>
      <c r="O257" s="14"/>
      <c r="P257" s="14"/>
      <c r="Q257" s="14"/>
      <c r="R257" s="14"/>
      <c r="S257" s="14"/>
      <c r="T257" s="14"/>
      <c r="U257" s="14"/>
      <c r="V257" s="14"/>
    </row>
    <row r="258" spans="1:22" s="20" customFormat="1" ht="57.75" customHeight="1">
      <c r="A258" s="17" t="s">
        <v>589</v>
      </c>
      <c r="B258" s="18">
        <v>7359872000190</v>
      </c>
      <c r="C258" s="21" t="s">
        <v>590</v>
      </c>
      <c r="D258" s="17" t="s">
        <v>24</v>
      </c>
      <c r="E258" s="7" t="s">
        <v>25</v>
      </c>
      <c r="F258" s="17" t="s">
        <v>591</v>
      </c>
      <c r="G258" s="9">
        <v>1942</v>
      </c>
      <c r="H258" s="9">
        <v>0</v>
      </c>
      <c r="I258" s="9">
        <v>1942</v>
      </c>
      <c r="J258" s="14"/>
      <c r="K258" s="14"/>
      <c r="L258" s="14"/>
      <c r="M258" s="14"/>
      <c r="N258" s="14"/>
      <c r="O258" s="14"/>
      <c r="P258" s="14"/>
      <c r="Q258" s="14"/>
      <c r="R258" s="14"/>
      <c r="S258" s="14"/>
      <c r="T258" s="14"/>
      <c r="U258" s="14"/>
      <c r="V258" s="14"/>
    </row>
    <row r="259" spans="1:22" s="20" customFormat="1" ht="54.75" customHeight="1">
      <c r="A259" s="17" t="s">
        <v>592</v>
      </c>
      <c r="B259" s="18">
        <v>63646855000104</v>
      </c>
      <c r="C259" s="21" t="s">
        <v>593</v>
      </c>
      <c r="D259" s="17" t="s">
        <v>24</v>
      </c>
      <c r="E259" s="7" t="s">
        <v>25</v>
      </c>
      <c r="F259" s="17" t="s">
        <v>594</v>
      </c>
      <c r="G259" s="9">
        <v>1432</v>
      </c>
      <c r="H259" s="9">
        <v>0</v>
      </c>
      <c r="I259" s="9">
        <v>1432</v>
      </c>
      <c r="J259" s="14"/>
      <c r="K259" s="14"/>
      <c r="L259" s="14"/>
      <c r="M259" s="14"/>
      <c r="N259" s="14"/>
      <c r="O259" s="14"/>
      <c r="P259" s="14"/>
      <c r="Q259" s="14"/>
      <c r="R259" s="14"/>
      <c r="S259" s="14"/>
      <c r="T259" s="14"/>
      <c r="U259" s="14"/>
      <c r="V259" s="14"/>
    </row>
    <row r="260" spans="1:22" s="20" customFormat="1" ht="81" customHeight="1">
      <c r="A260" s="17" t="s">
        <v>254</v>
      </c>
      <c r="B260" s="18">
        <v>8848656000170</v>
      </c>
      <c r="C260" s="21" t="s">
        <v>595</v>
      </c>
      <c r="D260" s="7" t="s">
        <v>14</v>
      </c>
      <c r="E260" s="7" t="s">
        <v>15</v>
      </c>
      <c r="F260" s="17" t="s">
        <v>596</v>
      </c>
      <c r="G260" s="9">
        <v>60</v>
      </c>
      <c r="H260" s="9">
        <v>0</v>
      </c>
      <c r="I260" s="9">
        <v>60</v>
      </c>
      <c r="J260" s="14"/>
      <c r="K260" s="14"/>
      <c r="L260" s="14"/>
      <c r="M260" s="14"/>
      <c r="N260" s="14"/>
      <c r="O260" s="14"/>
      <c r="P260" s="14"/>
      <c r="Q260" s="14"/>
      <c r="R260" s="14"/>
      <c r="S260" s="14"/>
      <c r="T260" s="14"/>
      <c r="U260" s="14"/>
      <c r="V260" s="14"/>
    </row>
    <row r="261" spans="1:22" s="20" customFormat="1" ht="71.25" customHeight="1">
      <c r="A261" s="17" t="s">
        <v>80</v>
      </c>
      <c r="B261" s="18">
        <v>33000118000179</v>
      </c>
      <c r="C261" s="21" t="s">
        <v>597</v>
      </c>
      <c r="D261" s="7" t="s">
        <v>14</v>
      </c>
      <c r="E261" s="7" t="s">
        <v>15</v>
      </c>
      <c r="F261" s="17" t="s">
        <v>598</v>
      </c>
      <c r="G261" s="9">
        <v>44.84</v>
      </c>
      <c r="H261" s="9">
        <v>0</v>
      </c>
      <c r="I261" s="9">
        <v>44.84</v>
      </c>
      <c r="J261" s="14"/>
      <c r="K261" s="14"/>
      <c r="L261" s="14"/>
      <c r="M261" s="14"/>
      <c r="N261" s="14"/>
      <c r="O261" s="14"/>
      <c r="P261" s="14"/>
      <c r="Q261" s="14"/>
      <c r="R261" s="14"/>
      <c r="S261" s="14"/>
      <c r="T261" s="14"/>
      <c r="U261" s="14"/>
      <c r="V261" s="14"/>
    </row>
    <row r="262" spans="1:22" s="20" customFormat="1" ht="71.25" customHeight="1">
      <c r="A262" s="17" t="s">
        <v>125</v>
      </c>
      <c r="B262" s="18">
        <v>4628681000198</v>
      </c>
      <c r="C262" s="21" t="s">
        <v>599</v>
      </c>
      <c r="D262" s="7" t="s">
        <v>14</v>
      </c>
      <c r="E262" s="7" t="s">
        <v>15</v>
      </c>
      <c r="F262" s="17" t="s">
        <v>600</v>
      </c>
      <c r="G262" s="9">
        <v>14127.55</v>
      </c>
      <c r="H262" s="9">
        <v>0</v>
      </c>
      <c r="I262" s="9">
        <v>0</v>
      </c>
      <c r="J262" s="14"/>
      <c r="K262" s="14"/>
      <c r="L262" s="14"/>
      <c r="M262" s="14"/>
      <c r="N262" s="14"/>
      <c r="O262" s="14"/>
      <c r="P262" s="14"/>
      <c r="Q262" s="14"/>
      <c r="R262" s="14"/>
      <c r="S262" s="14"/>
      <c r="T262" s="14"/>
      <c r="U262" s="14"/>
      <c r="V262" s="14"/>
    </row>
    <row r="263" spans="1:22" s="20" customFormat="1" ht="75" customHeight="1">
      <c r="A263" s="17" t="s">
        <v>601</v>
      </c>
      <c r="B263" s="18">
        <v>14875307000140</v>
      </c>
      <c r="C263" s="21" t="s">
        <v>602</v>
      </c>
      <c r="D263" s="17" t="s">
        <v>24</v>
      </c>
      <c r="E263" s="7" t="s">
        <v>20</v>
      </c>
      <c r="F263" s="17" t="s">
        <v>603</v>
      </c>
      <c r="G263" s="9">
        <v>1368</v>
      </c>
      <c r="H263" s="9">
        <v>0</v>
      </c>
      <c r="I263" s="9">
        <v>1368</v>
      </c>
      <c r="J263" s="14"/>
      <c r="K263" s="14"/>
      <c r="L263" s="14"/>
      <c r="M263" s="14"/>
      <c r="N263" s="14"/>
      <c r="O263" s="14"/>
      <c r="P263" s="14"/>
      <c r="Q263" s="14"/>
      <c r="R263" s="14"/>
      <c r="S263" s="14"/>
      <c r="T263" s="14"/>
      <c r="U263" s="14"/>
      <c r="V263" s="14"/>
    </row>
    <row r="264" spans="1:22" s="20" customFormat="1" ht="69.75" customHeight="1">
      <c r="A264" s="17" t="s">
        <v>604</v>
      </c>
      <c r="B264" s="18">
        <v>4164794000180</v>
      </c>
      <c r="C264" s="21" t="s">
        <v>605</v>
      </c>
      <c r="D264" s="17" t="s">
        <v>14</v>
      </c>
      <c r="E264" s="7" t="s">
        <v>29</v>
      </c>
      <c r="F264" s="17" t="s">
        <v>606</v>
      </c>
      <c r="G264" s="9">
        <v>2246</v>
      </c>
      <c r="H264" s="9">
        <v>0</v>
      </c>
      <c r="I264" s="9">
        <v>2246</v>
      </c>
      <c r="J264" s="14"/>
      <c r="K264" s="14"/>
      <c r="L264" s="14"/>
      <c r="M264" s="14"/>
      <c r="N264" s="14"/>
      <c r="O264" s="14"/>
      <c r="P264" s="14"/>
      <c r="Q264" s="14"/>
      <c r="R264" s="14"/>
      <c r="S264" s="14"/>
      <c r="T264" s="14"/>
      <c r="U264" s="14"/>
      <c r="V264" s="14"/>
    </row>
    <row r="265" spans="1:22" s="20" customFormat="1" ht="51.75" customHeight="1">
      <c r="A265" s="17" t="s">
        <v>251</v>
      </c>
      <c r="B265" s="18">
        <v>4406195000125</v>
      </c>
      <c r="C265" s="21" t="s">
        <v>607</v>
      </c>
      <c r="D265" s="7" t="s">
        <v>14</v>
      </c>
      <c r="E265" s="7" t="s">
        <v>15</v>
      </c>
      <c r="F265" s="17" t="s">
        <v>608</v>
      </c>
      <c r="G265" s="9">
        <v>205.2</v>
      </c>
      <c r="H265" s="9">
        <v>0</v>
      </c>
      <c r="I265" s="9">
        <v>205.2</v>
      </c>
      <c r="J265" s="14"/>
      <c r="K265" s="14"/>
      <c r="L265" s="14"/>
      <c r="M265" s="14"/>
      <c r="N265" s="14"/>
      <c r="O265" s="14"/>
      <c r="P265" s="14"/>
      <c r="Q265" s="14"/>
      <c r="R265" s="14"/>
      <c r="S265" s="14"/>
      <c r="T265" s="14"/>
      <c r="U265" s="14"/>
      <c r="V265" s="14"/>
    </row>
    <row r="266" spans="1:22" s="20" customFormat="1" ht="14.25" customHeight="1">
      <c r="A266" s="17" t="s">
        <v>294</v>
      </c>
      <c r="B266" s="18">
        <v>24303216291</v>
      </c>
      <c r="C266" s="7" t="s">
        <v>237</v>
      </c>
      <c r="D266" s="7" t="s">
        <v>14</v>
      </c>
      <c r="E266" s="7" t="s">
        <v>15</v>
      </c>
      <c r="F266" s="17" t="s">
        <v>609</v>
      </c>
      <c r="G266" s="9">
        <v>4583.35</v>
      </c>
      <c r="H266" s="9">
        <v>0</v>
      </c>
      <c r="I266" s="9">
        <v>4583.35</v>
      </c>
      <c r="J266" s="14"/>
      <c r="K266" s="14"/>
      <c r="L266" s="14"/>
      <c r="M266" s="14"/>
      <c r="N266" s="14"/>
      <c r="O266" s="14"/>
      <c r="P266" s="14"/>
      <c r="Q266" s="14"/>
      <c r="R266" s="14"/>
      <c r="S266" s="14"/>
      <c r="T266" s="14"/>
      <c r="U266" s="14"/>
      <c r="V266" s="14"/>
    </row>
    <row r="267" spans="1:22" s="20" customFormat="1" ht="14.25" customHeight="1">
      <c r="A267" s="17" t="s">
        <v>310</v>
      </c>
      <c r="B267" s="18">
        <v>18853463287</v>
      </c>
      <c r="C267" s="7" t="s">
        <v>237</v>
      </c>
      <c r="D267" s="7" t="s">
        <v>14</v>
      </c>
      <c r="E267" s="7" t="s">
        <v>15</v>
      </c>
      <c r="F267" s="7" t="s">
        <v>610</v>
      </c>
      <c r="G267" s="9">
        <v>3859.68</v>
      </c>
      <c r="H267" s="9">
        <v>0</v>
      </c>
      <c r="I267" s="9">
        <v>0</v>
      </c>
      <c r="J267" s="14"/>
      <c r="K267" s="14"/>
      <c r="L267" s="14"/>
      <c r="M267" s="14"/>
      <c r="N267" s="14"/>
      <c r="O267" s="14"/>
      <c r="P267" s="14"/>
      <c r="Q267" s="14"/>
      <c r="R267" s="14"/>
      <c r="S267" s="14"/>
      <c r="T267" s="14"/>
      <c r="U267" s="14"/>
      <c r="V267" s="14"/>
    </row>
    <row r="268" spans="1:22" s="20" customFormat="1" ht="14.25" customHeight="1">
      <c r="A268" s="17" t="s">
        <v>492</v>
      </c>
      <c r="B268" s="18">
        <v>57144567268</v>
      </c>
      <c r="C268" s="7" t="s">
        <v>237</v>
      </c>
      <c r="D268" s="7" t="s">
        <v>14</v>
      </c>
      <c r="E268" s="7" t="s">
        <v>15</v>
      </c>
      <c r="F268" s="7" t="s">
        <v>611</v>
      </c>
      <c r="G268" s="9">
        <v>2651.6</v>
      </c>
      <c r="H268" s="9">
        <v>0</v>
      </c>
      <c r="I268" s="9">
        <v>0</v>
      </c>
      <c r="J268" s="14"/>
      <c r="K268" s="14"/>
      <c r="L268" s="14"/>
      <c r="M268" s="14"/>
      <c r="N268" s="14"/>
      <c r="O268" s="14"/>
      <c r="P268" s="14"/>
      <c r="Q268" s="14"/>
      <c r="R268" s="14"/>
      <c r="S268" s="14"/>
      <c r="T268" s="14"/>
      <c r="U268" s="14"/>
      <c r="V268" s="14"/>
    </row>
    <row r="269" spans="1:22" s="20" customFormat="1" ht="42.75" customHeight="1">
      <c r="A269" s="17" t="s">
        <v>251</v>
      </c>
      <c r="B269" s="18">
        <v>4406195000125</v>
      </c>
      <c r="C269" s="7" t="s">
        <v>612</v>
      </c>
      <c r="D269" s="7" t="s">
        <v>14</v>
      </c>
      <c r="E269" s="7" t="s">
        <v>15</v>
      </c>
      <c r="F269" s="7" t="s">
        <v>613</v>
      </c>
      <c r="G269" s="9">
        <v>205.2</v>
      </c>
      <c r="H269" s="9">
        <v>0</v>
      </c>
      <c r="I269" s="9">
        <v>0</v>
      </c>
      <c r="J269" s="14"/>
      <c r="K269" s="14"/>
      <c r="L269" s="14"/>
      <c r="M269" s="14"/>
      <c r="N269" s="14"/>
      <c r="O269" s="14"/>
      <c r="P269" s="14"/>
      <c r="Q269" s="14"/>
      <c r="R269" s="14"/>
      <c r="S269" s="14"/>
      <c r="T269" s="14"/>
      <c r="U269" s="14"/>
      <c r="V269" s="14"/>
    </row>
    <row r="270" spans="1:22" s="20" customFormat="1" ht="57" customHeight="1">
      <c r="A270" s="17" t="s">
        <v>168</v>
      </c>
      <c r="B270" s="18">
        <v>4153748000185</v>
      </c>
      <c r="C270" s="7" t="s">
        <v>614</v>
      </c>
      <c r="D270" s="17" t="s">
        <v>24</v>
      </c>
      <c r="E270" s="7" t="s">
        <v>25</v>
      </c>
      <c r="F270" s="7" t="s">
        <v>615</v>
      </c>
      <c r="G270" s="9">
        <v>54785.9</v>
      </c>
      <c r="H270" s="9">
        <v>0</v>
      </c>
      <c r="I270" s="9">
        <v>0</v>
      </c>
      <c r="J270" s="14"/>
      <c r="K270" s="14"/>
      <c r="L270" s="14"/>
      <c r="M270" s="14"/>
      <c r="N270" s="14"/>
      <c r="O270" s="14"/>
      <c r="P270" s="14"/>
      <c r="Q270" s="14"/>
      <c r="R270" s="14"/>
      <c r="S270" s="14"/>
      <c r="T270" s="14"/>
      <c r="U270" s="14"/>
      <c r="V270" s="14"/>
    </row>
    <row r="271" spans="1:22" s="20" customFormat="1" ht="57" customHeight="1">
      <c r="A271" s="7" t="s">
        <v>616</v>
      </c>
      <c r="B271" s="15">
        <v>78126950000316</v>
      </c>
      <c r="C271" s="7" t="s">
        <v>617</v>
      </c>
      <c r="D271" s="17" t="s">
        <v>24</v>
      </c>
      <c r="E271" s="7" t="s">
        <v>25</v>
      </c>
      <c r="F271" s="7" t="s">
        <v>618</v>
      </c>
      <c r="G271" s="9">
        <v>25760</v>
      </c>
      <c r="H271" s="9">
        <v>0</v>
      </c>
      <c r="I271" s="9">
        <v>0</v>
      </c>
      <c r="J271" s="14"/>
      <c r="K271" s="14"/>
      <c r="L271" s="14"/>
      <c r="M271" s="14"/>
      <c r="N271" s="14"/>
      <c r="O271" s="14"/>
      <c r="P271" s="14"/>
      <c r="Q271" s="14"/>
      <c r="R271" s="14"/>
      <c r="S271" s="14"/>
      <c r="T271" s="14"/>
      <c r="U271" s="14"/>
      <c r="V271" s="14"/>
    </row>
    <row r="272" spans="1:22" s="20" customFormat="1" ht="14.25" customHeight="1">
      <c r="A272" s="7" t="s">
        <v>619</v>
      </c>
      <c r="B272" s="15">
        <v>11975458168</v>
      </c>
      <c r="C272" s="7" t="s">
        <v>237</v>
      </c>
      <c r="D272" s="7" t="s">
        <v>14</v>
      </c>
      <c r="E272" s="7" t="s">
        <v>15</v>
      </c>
      <c r="F272" s="7" t="s">
        <v>620</v>
      </c>
      <c r="G272" s="9">
        <v>2031.4</v>
      </c>
      <c r="H272" s="9">
        <v>0</v>
      </c>
      <c r="I272" s="9">
        <v>0</v>
      </c>
      <c r="J272" s="14"/>
      <c r="K272" s="14"/>
      <c r="L272" s="14"/>
      <c r="M272" s="14"/>
      <c r="N272" s="14"/>
      <c r="O272" s="14"/>
      <c r="P272" s="14"/>
      <c r="Q272" s="14"/>
      <c r="R272" s="14"/>
      <c r="S272" s="14"/>
      <c r="T272" s="14"/>
      <c r="U272" s="14"/>
      <c r="V272" s="14"/>
    </row>
    <row r="273" spans="1:22" s="23" customFormat="1" ht="14.25" customHeight="1">
      <c r="A273" s="7" t="s">
        <v>621</v>
      </c>
      <c r="B273" s="15">
        <v>52979199249</v>
      </c>
      <c r="C273" s="7" t="s">
        <v>237</v>
      </c>
      <c r="D273" s="17" t="s">
        <v>14</v>
      </c>
      <c r="E273" s="7" t="s">
        <v>15</v>
      </c>
      <c r="F273" s="7" t="s">
        <v>622</v>
      </c>
      <c r="G273" s="9">
        <v>378.8</v>
      </c>
      <c r="H273" s="9">
        <v>0</v>
      </c>
      <c r="I273" s="9">
        <v>378.8</v>
      </c>
      <c r="J273" s="14"/>
      <c r="K273" s="14"/>
      <c r="L273" s="14"/>
      <c r="M273" s="14"/>
      <c r="N273" s="14"/>
      <c r="O273" s="14"/>
      <c r="P273" s="14"/>
      <c r="Q273" s="14"/>
      <c r="R273" s="14"/>
      <c r="S273" s="14"/>
      <c r="T273" s="14"/>
      <c r="U273" s="14"/>
      <c r="V273" s="14"/>
    </row>
    <row r="274" spans="1:22" s="23" customFormat="1" ht="14.25" customHeight="1">
      <c r="A274" s="7" t="s">
        <v>623</v>
      </c>
      <c r="B274" s="15">
        <v>3550321473</v>
      </c>
      <c r="C274" s="7" t="s">
        <v>237</v>
      </c>
      <c r="D274" s="17" t="s">
        <v>14</v>
      </c>
      <c r="E274" s="7" t="s">
        <v>15</v>
      </c>
      <c r="F274" s="7" t="s">
        <v>624</v>
      </c>
      <c r="G274" s="9">
        <v>1833.34</v>
      </c>
      <c r="H274" s="9">
        <v>0</v>
      </c>
      <c r="I274" s="9">
        <v>1833.34</v>
      </c>
      <c r="J274" s="14"/>
      <c r="K274" s="14"/>
      <c r="L274" s="14"/>
      <c r="M274" s="14"/>
      <c r="N274" s="14"/>
      <c r="O274" s="14"/>
      <c r="P274" s="14"/>
      <c r="Q274" s="14"/>
      <c r="R274" s="14"/>
      <c r="S274" s="14"/>
      <c r="T274" s="14"/>
      <c r="U274" s="14"/>
      <c r="V274" s="14"/>
    </row>
    <row r="275" spans="1:22" s="23" customFormat="1" ht="14.25" customHeight="1">
      <c r="A275" s="7" t="s">
        <v>320</v>
      </c>
      <c r="B275" s="15">
        <v>33392072168</v>
      </c>
      <c r="C275" s="7" t="s">
        <v>237</v>
      </c>
      <c r="D275" s="17" t="s">
        <v>14</v>
      </c>
      <c r="E275" s="7" t="s">
        <v>15</v>
      </c>
      <c r="F275" s="7" t="s">
        <v>625</v>
      </c>
      <c r="G275" s="9">
        <v>1833.34</v>
      </c>
      <c r="H275" s="9">
        <v>0</v>
      </c>
      <c r="I275" s="9">
        <v>1833.34</v>
      </c>
      <c r="J275" s="14"/>
      <c r="K275" s="14"/>
      <c r="L275" s="14"/>
      <c r="M275" s="14"/>
      <c r="N275" s="14"/>
      <c r="O275" s="14"/>
      <c r="P275" s="14"/>
      <c r="Q275" s="14"/>
      <c r="R275" s="14"/>
      <c r="S275" s="14"/>
      <c r="T275" s="14"/>
      <c r="U275" s="14"/>
      <c r="V275" s="14"/>
    </row>
    <row r="276" spans="1:22" s="23" customFormat="1" ht="14.25" customHeight="1">
      <c r="A276" s="7" t="s">
        <v>535</v>
      </c>
      <c r="B276" s="15">
        <v>57645116234</v>
      </c>
      <c r="C276" s="7" t="s">
        <v>237</v>
      </c>
      <c r="D276" s="17" t="s">
        <v>14</v>
      </c>
      <c r="E276" s="7" t="s">
        <v>15</v>
      </c>
      <c r="F276" s="7" t="s">
        <v>626</v>
      </c>
      <c r="G276" s="9">
        <v>3666.68</v>
      </c>
      <c r="H276" s="9">
        <v>0</v>
      </c>
      <c r="I276" s="9">
        <v>3666.68</v>
      </c>
      <c r="J276" s="14"/>
      <c r="K276" s="14"/>
      <c r="L276" s="14"/>
      <c r="M276" s="14"/>
      <c r="N276" s="14"/>
      <c r="O276" s="14"/>
      <c r="P276" s="14"/>
      <c r="Q276" s="14"/>
      <c r="R276" s="14"/>
      <c r="S276" s="14"/>
      <c r="T276" s="14"/>
      <c r="U276" s="14"/>
      <c r="V276" s="14"/>
    </row>
    <row r="277" spans="1:22" s="23" customFormat="1" ht="14.25" customHeight="1">
      <c r="A277" s="7" t="s">
        <v>346</v>
      </c>
      <c r="B277" s="15">
        <v>4289455204</v>
      </c>
      <c r="C277" s="7" t="s">
        <v>237</v>
      </c>
      <c r="D277" s="17" t="s">
        <v>14</v>
      </c>
      <c r="E277" s="7" t="s">
        <v>15</v>
      </c>
      <c r="F277" s="7" t="s">
        <v>627</v>
      </c>
      <c r="G277" s="9">
        <v>4824.6</v>
      </c>
      <c r="H277" s="9">
        <v>0</v>
      </c>
      <c r="I277" s="9">
        <v>4824.6</v>
      </c>
      <c r="J277" s="14"/>
      <c r="K277" s="14"/>
      <c r="L277" s="14"/>
      <c r="M277" s="14"/>
      <c r="N277" s="14"/>
      <c r="O277" s="14"/>
      <c r="P277" s="14"/>
      <c r="Q277" s="14"/>
      <c r="R277" s="14"/>
      <c r="S277" s="14"/>
      <c r="T277" s="14"/>
      <c r="U277" s="14"/>
      <c r="V277" s="14"/>
    </row>
    <row r="278" spans="1:22" s="23" customFormat="1" ht="14.25" customHeight="1">
      <c r="A278" s="7" t="s">
        <v>553</v>
      </c>
      <c r="B278" s="15">
        <v>21512124249</v>
      </c>
      <c r="C278" s="7" t="s">
        <v>237</v>
      </c>
      <c r="D278" s="17" t="s">
        <v>14</v>
      </c>
      <c r="E278" s="7" t="s">
        <v>15</v>
      </c>
      <c r="F278" s="7" t="s">
        <v>628</v>
      </c>
      <c r="G278" s="9">
        <v>3666.68</v>
      </c>
      <c r="H278" s="9">
        <v>0</v>
      </c>
      <c r="I278" s="9">
        <v>3666.68</v>
      </c>
      <c r="J278" s="14"/>
      <c r="K278" s="14"/>
      <c r="L278" s="14"/>
      <c r="M278" s="14"/>
      <c r="N278" s="14"/>
      <c r="O278" s="14"/>
      <c r="P278" s="14"/>
      <c r="Q278" s="14"/>
      <c r="R278" s="14"/>
      <c r="S278" s="14"/>
      <c r="T278" s="14"/>
      <c r="U278" s="14"/>
      <c r="V278" s="14"/>
    </row>
    <row r="279" spans="1:22" s="23" customFormat="1" ht="49.5" customHeight="1">
      <c r="A279" s="7" t="s">
        <v>27</v>
      </c>
      <c r="B279" s="15">
        <v>3264927000127</v>
      </c>
      <c r="C279" s="7" t="s">
        <v>629</v>
      </c>
      <c r="D279" s="17" t="s">
        <v>14</v>
      </c>
      <c r="E279" s="7" t="s">
        <v>15</v>
      </c>
      <c r="F279" s="7" t="s">
        <v>630</v>
      </c>
      <c r="G279" s="9">
        <v>208.53</v>
      </c>
      <c r="H279" s="9">
        <v>0</v>
      </c>
      <c r="I279" s="9">
        <v>208.53</v>
      </c>
      <c r="J279" s="14"/>
      <c r="K279" s="14"/>
      <c r="L279" s="14"/>
      <c r="M279" s="14"/>
      <c r="N279" s="14"/>
      <c r="O279" s="14"/>
      <c r="P279" s="14"/>
      <c r="Q279" s="14"/>
      <c r="R279" s="14"/>
      <c r="S279" s="14"/>
      <c r="T279" s="14"/>
      <c r="U279" s="14"/>
      <c r="V279" s="14"/>
    </row>
    <row r="280" spans="1:22" s="23" customFormat="1" ht="42" customHeight="1">
      <c r="A280" s="7" t="s">
        <v>631</v>
      </c>
      <c r="B280" s="15">
        <v>3737323000150</v>
      </c>
      <c r="C280" s="7" t="s">
        <v>632</v>
      </c>
      <c r="D280" s="17" t="s">
        <v>24</v>
      </c>
      <c r="E280" s="7" t="s">
        <v>20</v>
      </c>
      <c r="F280" s="7" t="s">
        <v>633</v>
      </c>
      <c r="G280" s="9">
        <v>2449.2000000000003</v>
      </c>
      <c r="H280" s="9">
        <v>2449.2</v>
      </c>
      <c r="I280" s="9">
        <v>2449.2</v>
      </c>
      <c r="J280" s="14"/>
      <c r="K280" s="14"/>
      <c r="L280" s="14"/>
      <c r="M280" s="14"/>
      <c r="N280" s="14"/>
      <c r="O280" s="14"/>
      <c r="P280" s="14"/>
      <c r="Q280" s="14"/>
      <c r="R280" s="14"/>
      <c r="S280" s="14"/>
      <c r="T280" s="14"/>
      <c r="U280" s="14"/>
      <c r="V280" s="14"/>
    </row>
    <row r="281" spans="1:22" s="23" customFormat="1" ht="42" customHeight="1">
      <c r="A281" s="7" t="s">
        <v>634</v>
      </c>
      <c r="B281" s="15">
        <v>2887535000151</v>
      </c>
      <c r="C281" s="7" t="s">
        <v>635</v>
      </c>
      <c r="D281" s="17" t="s">
        <v>24</v>
      </c>
      <c r="E281" s="7" t="s">
        <v>20</v>
      </c>
      <c r="F281" s="7" t="s">
        <v>636</v>
      </c>
      <c r="G281" s="9">
        <v>497.36</v>
      </c>
      <c r="H281" s="9">
        <v>0</v>
      </c>
      <c r="I281" s="9">
        <v>0</v>
      </c>
      <c r="J281" s="14"/>
      <c r="K281" s="14"/>
      <c r="L281" s="14"/>
      <c r="M281" s="14"/>
      <c r="N281" s="14"/>
      <c r="O281" s="14"/>
      <c r="P281" s="14"/>
      <c r="Q281" s="14"/>
      <c r="R281" s="14"/>
      <c r="S281" s="14"/>
      <c r="T281" s="14"/>
      <c r="U281" s="14"/>
      <c r="V281" s="14"/>
    </row>
    <row r="282" spans="1:22" s="23" customFormat="1" ht="44.25" customHeight="1">
      <c r="A282" s="7" t="s">
        <v>637</v>
      </c>
      <c r="B282" s="15">
        <v>23674714000180</v>
      </c>
      <c r="C282" s="7" t="s">
        <v>638</v>
      </c>
      <c r="D282" s="17" t="s">
        <v>24</v>
      </c>
      <c r="E282" s="7" t="s">
        <v>20</v>
      </c>
      <c r="F282" s="7" t="s">
        <v>639</v>
      </c>
      <c r="G282" s="9">
        <v>999.9</v>
      </c>
      <c r="H282" s="9">
        <v>0</v>
      </c>
      <c r="I282" s="9">
        <v>999.9</v>
      </c>
      <c r="J282" s="14"/>
      <c r="K282" s="14"/>
      <c r="L282" s="14"/>
      <c r="M282" s="14"/>
      <c r="N282" s="14"/>
      <c r="O282" s="14"/>
      <c r="P282" s="14"/>
      <c r="Q282" s="14"/>
      <c r="R282" s="14"/>
      <c r="S282" s="14"/>
      <c r="T282" s="14"/>
      <c r="U282" s="14"/>
      <c r="V282" s="14"/>
    </row>
    <row r="283" spans="1:22" s="23" customFormat="1" ht="59.25" customHeight="1">
      <c r="A283" s="7" t="s">
        <v>640</v>
      </c>
      <c r="B283" s="15">
        <v>27358658272</v>
      </c>
      <c r="C283" s="7" t="s">
        <v>641</v>
      </c>
      <c r="D283" s="17" t="s">
        <v>14</v>
      </c>
      <c r="E283" s="7" t="s">
        <v>29</v>
      </c>
      <c r="F283" s="7" t="s">
        <v>642</v>
      </c>
      <c r="G283" s="9">
        <v>1900</v>
      </c>
      <c r="H283" s="9">
        <v>0</v>
      </c>
      <c r="I283" s="9">
        <v>1900</v>
      </c>
      <c r="J283" s="14"/>
      <c r="K283" s="14"/>
      <c r="L283" s="14"/>
      <c r="M283" s="14"/>
      <c r="N283" s="14"/>
      <c r="O283" s="14"/>
      <c r="P283" s="14"/>
      <c r="Q283" s="14"/>
      <c r="R283" s="14"/>
      <c r="S283" s="14"/>
      <c r="T283" s="14"/>
      <c r="U283" s="14"/>
      <c r="V283" s="14"/>
    </row>
    <row r="284" spans="1:22" s="23" customFormat="1" ht="98.25" customHeight="1">
      <c r="A284" s="7" t="s">
        <v>128</v>
      </c>
      <c r="B284" s="15">
        <v>4465209000181</v>
      </c>
      <c r="C284" s="7" t="s">
        <v>643</v>
      </c>
      <c r="D284" s="17" t="s">
        <v>14</v>
      </c>
      <c r="E284" s="7" t="s">
        <v>15</v>
      </c>
      <c r="F284" s="7" t="s">
        <v>644</v>
      </c>
      <c r="G284" s="9">
        <v>28053.79</v>
      </c>
      <c r="H284" s="9">
        <v>0</v>
      </c>
      <c r="I284" s="9">
        <v>0</v>
      </c>
      <c r="J284" s="14"/>
      <c r="K284" s="14"/>
      <c r="L284" s="14"/>
      <c r="M284" s="14"/>
      <c r="N284" s="14"/>
      <c r="O284" s="14"/>
      <c r="P284" s="14"/>
      <c r="Q284" s="14"/>
      <c r="R284" s="14"/>
      <c r="S284" s="14"/>
      <c r="T284" s="14"/>
      <c r="U284" s="14"/>
      <c r="V284" s="14"/>
    </row>
    <row r="285" spans="1:22" s="23" customFormat="1" ht="14.25" customHeight="1">
      <c r="A285" s="7" t="s">
        <v>189</v>
      </c>
      <c r="B285" s="15">
        <v>34288970210</v>
      </c>
      <c r="C285" s="7" t="s">
        <v>237</v>
      </c>
      <c r="D285" s="17" t="s">
        <v>14</v>
      </c>
      <c r="E285" s="7" t="s">
        <v>15</v>
      </c>
      <c r="F285" s="7" t="s">
        <v>645</v>
      </c>
      <c r="G285" s="9">
        <v>2031.4</v>
      </c>
      <c r="H285" s="9">
        <v>0</v>
      </c>
      <c r="I285" s="9">
        <v>2031.4</v>
      </c>
      <c r="J285" s="14"/>
      <c r="K285" s="14"/>
      <c r="L285" s="14"/>
      <c r="M285" s="14"/>
      <c r="N285" s="14"/>
      <c r="O285" s="14"/>
      <c r="P285" s="14"/>
      <c r="Q285" s="14"/>
      <c r="R285" s="14"/>
      <c r="S285" s="14"/>
      <c r="T285" s="14"/>
      <c r="U285" s="14"/>
      <c r="V285" s="14"/>
    </row>
    <row r="286" spans="1:22" s="23" customFormat="1" ht="14.25" customHeight="1">
      <c r="A286" s="7" t="s">
        <v>646</v>
      </c>
      <c r="B286" s="15">
        <v>66090636215</v>
      </c>
      <c r="C286" s="7" t="s">
        <v>237</v>
      </c>
      <c r="D286" s="17" t="s">
        <v>14</v>
      </c>
      <c r="E286" s="7" t="s">
        <v>15</v>
      </c>
      <c r="F286" s="7" t="s">
        <v>647</v>
      </c>
      <c r="G286" s="9">
        <v>916.67</v>
      </c>
      <c r="H286" s="9">
        <v>0</v>
      </c>
      <c r="I286" s="9">
        <v>916.67</v>
      </c>
      <c r="J286" s="14"/>
      <c r="K286" s="14"/>
      <c r="L286" s="14"/>
      <c r="M286" s="14"/>
      <c r="N286" s="14"/>
      <c r="O286" s="14"/>
      <c r="P286" s="14"/>
      <c r="Q286" s="14"/>
      <c r="R286" s="14"/>
      <c r="S286" s="14"/>
      <c r="T286" s="14"/>
      <c r="U286" s="14"/>
      <c r="V286" s="14"/>
    </row>
    <row r="287" spans="1:22" s="23" customFormat="1" ht="14.25" customHeight="1">
      <c r="A287" s="7" t="s">
        <v>289</v>
      </c>
      <c r="B287" s="15">
        <v>21533342253</v>
      </c>
      <c r="C287" s="7" t="s">
        <v>237</v>
      </c>
      <c r="D287" s="17" t="s">
        <v>14</v>
      </c>
      <c r="E287" s="7" t="s">
        <v>15</v>
      </c>
      <c r="F287" s="7" t="s">
        <v>648</v>
      </c>
      <c r="G287" s="9">
        <v>2031.4</v>
      </c>
      <c r="H287" s="9">
        <v>0</v>
      </c>
      <c r="I287" s="9">
        <v>2031.4</v>
      </c>
      <c r="J287" s="14"/>
      <c r="K287" s="14"/>
      <c r="L287" s="14"/>
      <c r="M287" s="14"/>
      <c r="N287" s="14"/>
      <c r="O287" s="14"/>
      <c r="P287" s="14"/>
      <c r="Q287" s="14"/>
      <c r="R287" s="14"/>
      <c r="S287" s="14"/>
      <c r="T287" s="14"/>
      <c r="U287" s="14"/>
      <c r="V287" s="14"/>
    </row>
    <row r="288" spans="1:22" s="23" customFormat="1" ht="14.25" customHeight="1">
      <c r="A288" s="7" t="s">
        <v>649</v>
      </c>
      <c r="B288" s="15">
        <v>42878411234</v>
      </c>
      <c r="C288" s="7" t="s">
        <v>237</v>
      </c>
      <c r="D288" s="17" t="s">
        <v>14</v>
      </c>
      <c r="E288" s="7" t="s">
        <v>15</v>
      </c>
      <c r="F288" s="7" t="s">
        <v>650</v>
      </c>
      <c r="G288" s="9">
        <v>3666.68</v>
      </c>
      <c r="H288" s="9">
        <v>0</v>
      </c>
      <c r="I288" s="9">
        <v>3666.68</v>
      </c>
      <c r="J288" s="14"/>
      <c r="K288" s="14"/>
      <c r="L288" s="14"/>
      <c r="M288" s="14"/>
      <c r="N288" s="14"/>
      <c r="O288" s="14"/>
      <c r="P288" s="14"/>
      <c r="Q288" s="14"/>
      <c r="R288" s="14"/>
      <c r="S288" s="14"/>
      <c r="T288" s="14"/>
      <c r="U288" s="14"/>
      <c r="V288" s="14"/>
    </row>
    <row r="289" spans="1:22" s="23" customFormat="1" ht="52.5" customHeight="1">
      <c r="A289" s="7" t="s">
        <v>131</v>
      </c>
      <c r="B289" s="15">
        <v>4285896000153</v>
      </c>
      <c r="C289" s="7" t="s">
        <v>651</v>
      </c>
      <c r="D289" s="17" t="s">
        <v>14</v>
      </c>
      <c r="E289" s="7" t="s">
        <v>15</v>
      </c>
      <c r="F289" s="7" t="s">
        <v>652</v>
      </c>
      <c r="G289" s="9">
        <v>8540</v>
      </c>
      <c r="H289" s="9">
        <v>0</v>
      </c>
      <c r="I289" s="9">
        <v>0</v>
      </c>
      <c r="J289" s="14"/>
      <c r="K289" s="14"/>
      <c r="L289" s="14"/>
      <c r="M289" s="14"/>
      <c r="N289" s="14"/>
      <c r="O289" s="14"/>
      <c r="P289" s="14"/>
      <c r="Q289" s="14"/>
      <c r="R289" s="14"/>
      <c r="S289" s="14"/>
      <c r="T289" s="14"/>
      <c r="U289" s="14"/>
      <c r="V289" s="14"/>
    </row>
    <row r="290" spans="1:22" s="23" customFormat="1" ht="42" customHeight="1">
      <c r="A290" s="7" t="s">
        <v>168</v>
      </c>
      <c r="B290" s="15">
        <v>4153748000185</v>
      </c>
      <c r="C290" s="7" t="s">
        <v>653</v>
      </c>
      <c r="D290" s="17" t="s">
        <v>14</v>
      </c>
      <c r="E290" s="7" t="s">
        <v>15</v>
      </c>
      <c r="F290" s="7" t="s">
        <v>654</v>
      </c>
      <c r="G290" s="9">
        <v>869509.1</v>
      </c>
      <c r="H290" s="9">
        <v>0</v>
      </c>
      <c r="I290" s="9">
        <v>869509.1</v>
      </c>
      <c r="J290" s="14"/>
      <c r="K290" s="14"/>
      <c r="L290" s="14"/>
      <c r="M290" s="14"/>
      <c r="N290" s="14"/>
      <c r="O290" s="14"/>
      <c r="P290" s="14"/>
      <c r="Q290" s="14"/>
      <c r="R290" s="14"/>
      <c r="S290" s="14"/>
      <c r="T290" s="14"/>
      <c r="U290" s="14"/>
      <c r="V290" s="14"/>
    </row>
    <row r="291" spans="1:22" s="23" customFormat="1" ht="54" customHeight="1">
      <c r="A291" s="7" t="s">
        <v>168</v>
      </c>
      <c r="B291" s="15">
        <v>4153748000185</v>
      </c>
      <c r="C291" s="7" t="s">
        <v>653</v>
      </c>
      <c r="D291" s="17" t="s">
        <v>14</v>
      </c>
      <c r="E291" s="7" t="s">
        <v>15</v>
      </c>
      <c r="F291" s="7" t="s">
        <v>655</v>
      </c>
      <c r="G291" s="9">
        <v>22418.07</v>
      </c>
      <c r="H291" s="9">
        <v>0</v>
      </c>
      <c r="I291" s="9">
        <v>22418.07</v>
      </c>
      <c r="J291" s="14"/>
      <c r="K291" s="14"/>
      <c r="L291" s="14"/>
      <c r="M291" s="14"/>
      <c r="N291" s="14"/>
      <c r="O291" s="14"/>
      <c r="P291" s="14"/>
      <c r="Q291" s="14"/>
      <c r="R291" s="14"/>
      <c r="S291" s="14"/>
      <c r="T291" s="14"/>
      <c r="U291" s="14"/>
      <c r="V291" s="14"/>
    </row>
    <row r="292" spans="1:22" s="23" customFormat="1" ht="51" customHeight="1">
      <c r="A292" s="7" t="s">
        <v>168</v>
      </c>
      <c r="B292" s="15">
        <v>4153748000185</v>
      </c>
      <c r="C292" s="7" t="s">
        <v>656</v>
      </c>
      <c r="D292" s="17" t="s">
        <v>14</v>
      </c>
      <c r="E292" s="7" t="s">
        <v>15</v>
      </c>
      <c r="F292" s="7" t="s">
        <v>657</v>
      </c>
      <c r="G292" s="9">
        <v>36400</v>
      </c>
      <c r="H292" s="9">
        <v>0</v>
      </c>
      <c r="I292" s="9">
        <v>36400</v>
      </c>
      <c r="J292" s="14"/>
      <c r="K292" s="14"/>
      <c r="L292" s="14"/>
      <c r="M292" s="14"/>
      <c r="N292" s="14"/>
      <c r="O292" s="14"/>
      <c r="P292" s="14"/>
      <c r="Q292" s="14"/>
      <c r="R292" s="14"/>
      <c r="S292" s="14"/>
      <c r="T292" s="14"/>
      <c r="U292" s="14"/>
      <c r="V292" s="14"/>
    </row>
    <row r="293" spans="1:22" s="23" customFormat="1" ht="14.25" customHeight="1">
      <c r="A293" s="7" t="s">
        <v>658</v>
      </c>
      <c r="B293" s="15">
        <v>29979036000140</v>
      </c>
      <c r="C293" s="7" t="s">
        <v>659</v>
      </c>
      <c r="D293" s="17" t="s">
        <v>14</v>
      </c>
      <c r="E293" s="7" t="s">
        <v>15</v>
      </c>
      <c r="F293" s="7" t="s">
        <v>660</v>
      </c>
      <c r="G293" s="9">
        <v>538.98</v>
      </c>
      <c r="H293" s="9">
        <v>0</v>
      </c>
      <c r="I293" s="9">
        <v>538.98</v>
      </c>
      <c r="J293" s="14"/>
      <c r="K293" s="14"/>
      <c r="L293" s="14"/>
      <c r="M293" s="14"/>
      <c r="N293" s="14"/>
      <c r="O293" s="14"/>
      <c r="P293" s="14"/>
      <c r="Q293" s="14"/>
      <c r="R293" s="14"/>
      <c r="S293" s="14"/>
      <c r="T293" s="14"/>
      <c r="U293" s="14"/>
      <c r="V293" s="14"/>
    </row>
    <row r="294" spans="1:22" s="23" customFormat="1" ht="14.25" customHeight="1">
      <c r="A294" s="7" t="s">
        <v>538</v>
      </c>
      <c r="B294" s="15">
        <v>23980958272</v>
      </c>
      <c r="C294" s="7" t="s">
        <v>237</v>
      </c>
      <c r="D294" s="17" t="s">
        <v>14</v>
      </c>
      <c r="E294" s="7" t="s">
        <v>15</v>
      </c>
      <c r="F294" s="7" t="s">
        <v>661</v>
      </c>
      <c r="G294" s="9">
        <v>1929.84</v>
      </c>
      <c r="H294" s="9">
        <v>0</v>
      </c>
      <c r="I294" s="9">
        <v>0</v>
      </c>
      <c r="J294" s="14"/>
      <c r="K294" s="14"/>
      <c r="L294" s="14"/>
      <c r="M294" s="14"/>
      <c r="N294" s="14"/>
      <c r="O294" s="14"/>
      <c r="P294" s="14"/>
      <c r="Q294" s="14"/>
      <c r="R294" s="14"/>
      <c r="S294" s="14"/>
      <c r="T294" s="14"/>
      <c r="U294" s="14"/>
      <c r="V294" s="14"/>
    </row>
    <row r="295" spans="1:22" s="23" customFormat="1" ht="88.5" customHeight="1">
      <c r="A295" s="7" t="s">
        <v>662</v>
      </c>
      <c r="B295" s="15">
        <v>84112135000139</v>
      </c>
      <c r="C295" s="7" t="s">
        <v>663</v>
      </c>
      <c r="D295" s="17" t="s">
        <v>24</v>
      </c>
      <c r="E295" s="7" t="s">
        <v>20</v>
      </c>
      <c r="F295" s="7" t="s">
        <v>664</v>
      </c>
      <c r="G295" s="9">
        <v>1284.88</v>
      </c>
      <c r="H295" s="9">
        <v>0</v>
      </c>
      <c r="I295" s="9">
        <v>0</v>
      </c>
      <c r="J295" s="14"/>
      <c r="K295" s="14"/>
      <c r="L295" s="14"/>
      <c r="M295" s="14"/>
      <c r="N295" s="14"/>
      <c r="O295" s="14"/>
      <c r="P295" s="14"/>
      <c r="Q295" s="14"/>
      <c r="R295" s="14"/>
      <c r="S295" s="14"/>
      <c r="T295" s="14"/>
      <c r="U295" s="14"/>
      <c r="V295" s="14"/>
    </row>
    <row r="296" spans="1:22" s="23" customFormat="1" ht="70.5" customHeight="1">
      <c r="A296" s="7" t="s">
        <v>80</v>
      </c>
      <c r="B296" s="15">
        <v>33000118000179</v>
      </c>
      <c r="C296" s="7" t="s">
        <v>665</v>
      </c>
      <c r="D296" s="17" t="s">
        <v>14</v>
      </c>
      <c r="E296" s="7" t="s">
        <v>15</v>
      </c>
      <c r="F296" s="7" t="s">
        <v>666</v>
      </c>
      <c r="G296" s="9">
        <v>62.57</v>
      </c>
      <c r="H296" s="9">
        <v>0</v>
      </c>
      <c r="I296" s="9">
        <v>62.57</v>
      </c>
      <c r="J296" s="14"/>
      <c r="K296" s="14"/>
      <c r="L296" s="14"/>
      <c r="M296" s="14"/>
      <c r="N296" s="14"/>
      <c r="O296" s="14"/>
      <c r="P296" s="14"/>
      <c r="Q296" s="14"/>
      <c r="R296" s="14"/>
      <c r="S296" s="14"/>
      <c r="T296" s="14"/>
      <c r="U296" s="14"/>
      <c r="V296" s="14"/>
    </row>
    <row r="297" spans="1:22" s="23" customFormat="1" ht="44.25" customHeight="1">
      <c r="A297" s="7" t="s">
        <v>168</v>
      </c>
      <c r="B297" s="15">
        <v>4153748000185</v>
      </c>
      <c r="C297" s="7" t="s">
        <v>667</v>
      </c>
      <c r="D297" s="17" t="s">
        <v>14</v>
      </c>
      <c r="E297" s="7" t="s">
        <v>15</v>
      </c>
      <c r="F297" s="7" t="s">
        <v>668</v>
      </c>
      <c r="G297" s="9">
        <v>127.27</v>
      </c>
      <c r="H297" s="9">
        <v>0</v>
      </c>
      <c r="I297" s="9">
        <v>127.27</v>
      </c>
      <c r="J297" s="14"/>
      <c r="K297" s="14"/>
      <c r="L297" s="14"/>
      <c r="M297" s="14"/>
      <c r="N297" s="14"/>
      <c r="O297" s="14"/>
      <c r="P297" s="14"/>
      <c r="Q297" s="14"/>
      <c r="R297" s="14"/>
      <c r="S297" s="14"/>
      <c r="T297" s="14"/>
      <c r="U297" s="14"/>
      <c r="V297" s="14"/>
    </row>
    <row r="298" spans="1:22" s="23" customFormat="1" ht="67.5" customHeight="1">
      <c r="A298" s="7" t="s">
        <v>480</v>
      </c>
      <c r="B298" s="15">
        <v>6372664000168</v>
      </c>
      <c r="C298" s="7" t="s">
        <v>669</v>
      </c>
      <c r="D298" s="17" t="s">
        <v>24</v>
      </c>
      <c r="E298" s="7" t="s">
        <v>33</v>
      </c>
      <c r="F298" s="7" t="s">
        <v>670</v>
      </c>
      <c r="G298" s="9">
        <v>1860</v>
      </c>
      <c r="H298" s="9">
        <v>0</v>
      </c>
      <c r="I298" s="9">
        <v>1860</v>
      </c>
      <c r="J298" s="14"/>
      <c r="K298" s="14"/>
      <c r="L298" s="14"/>
      <c r="M298" s="14"/>
      <c r="N298" s="14"/>
      <c r="O298" s="14"/>
      <c r="P298" s="14"/>
      <c r="Q298" s="14"/>
      <c r="R298" s="14"/>
      <c r="S298" s="14"/>
      <c r="T298" s="14"/>
      <c r="U298" s="14"/>
      <c r="V298" s="14"/>
    </row>
    <row r="299" spans="1:22" s="23" customFormat="1" ht="70.5" customHeight="1">
      <c r="A299" s="7" t="s">
        <v>671</v>
      </c>
      <c r="B299" s="15">
        <v>10826686000128</v>
      </c>
      <c r="C299" s="7" t="s">
        <v>672</v>
      </c>
      <c r="D299" s="17" t="s">
        <v>24</v>
      </c>
      <c r="E299" s="7" t="s">
        <v>33</v>
      </c>
      <c r="F299" s="7" t="s">
        <v>673</v>
      </c>
      <c r="G299" s="9">
        <v>390</v>
      </c>
      <c r="H299" s="9">
        <v>0</v>
      </c>
      <c r="I299" s="9">
        <v>390</v>
      </c>
      <c r="J299" s="14"/>
      <c r="K299" s="14"/>
      <c r="L299" s="14"/>
      <c r="M299" s="14"/>
      <c r="N299" s="14"/>
      <c r="O299" s="14"/>
      <c r="P299" s="14"/>
      <c r="Q299" s="14"/>
      <c r="R299" s="14"/>
      <c r="S299" s="14"/>
      <c r="T299" s="14"/>
      <c r="U299" s="14"/>
      <c r="V299" s="14"/>
    </row>
    <row r="300" spans="1:22" s="23" customFormat="1" ht="74.25" customHeight="1">
      <c r="A300" s="7" t="s">
        <v>299</v>
      </c>
      <c r="B300" s="15">
        <v>16139291291</v>
      </c>
      <c r="C300" s="7" t="s">
        <v>674</v>
      </c>
      <c r="D300" s="17" t="s">
        <v>14</v>
      </c>
      <c r="E300" s="7" t="s">
        <v>15</v>
      </c>
      <c r="F300" s="7" t="s">
        <v>675</v>
      </c>
      <c r="G300" s="9">
        <v>2000</v>
      </c>
      <c r="H300" s="9">
        <v>0</v>
      </c>
      <c r="I300" s="9">
        <v>2000</v>
      </c>
      <c r="J300" s="14"/>
      <c r="K300" s="14"/>
      <c r="L300" s="14"/>
      <c r="M300" s="14"/>
      <c r="N300" s="14"/>
      <c r="O300" s="14"/>
      <c r="P300" s="14"/>
      <c r="Q300" s="14"/>
      <c r="R300" s="14"/>
      <c r="S300" s="14"/>
      <c r="T300" s="14"/>
      <c r="U300" s="14"/>
      <c r="V300" s="14"/>
    </row>
    <row r="301" spans="1:22" s="23" customFormat="1" ht="49.5" customHeight="1">
      <c r="A301" s="7" t="s">
        <v>676</v>
      </c>
      <c r="B301" s="15">
        <v>11950399000198</v>
      </c>
      <c r="C301" s="7" t="s">
        <v>677</v>
      </c>
      <c r="D301" s="17" t="s">
        <v>24</v>
      </c>
      <c r="E301" s="7" t="s">
        <v>25</v>
      </c>
      <c r="F301" s="7" t="s">
        <v>678</v>
      </c>
      <c r="G301" s="9">
        <v>16910.55</v>
      </c>
      <c r="H301" s="9">
        <v>0</v>
      </c>
      <c r="I301" s="9">
        <v>0</v>
      </c>
      <c r="J301" s="14"/>
      <c r="K301" s="14"/>
      <c r="L301" s="14"/>
      <c r="M301" s="14"/>
      <c r="N301" s="14"/>
      <c r="O301" s="14"/>
      <c r="P301" s="14"/>
      <c r="Q301" s="14"/>
      <c r="R301" s="14"/>
      <c r="S301" s="14"/>
      <c r="T301" s="14"/>
      <c r="U301" s="14"/>
      <c r="V301" s="14"/>
    </row>
    <row r="302" spans="1:22" s="23" customFormat="1" ht="14.25" customHeight="1">
      <c r="A302" s="7" t="s">
        <v>140</v>
      </c>
      <c r="B302" s="15">
        <v>29979036001031</v>
      </c>
      <c r="C302" s="7" t="s">
        <v>679</v>
      </c>
      <c r="D302" s="17" t="s">
        <v>14</v>
      </c>
      <c r="E302" s="7" t="s">
        <v>15</v>
      </c>
      <c r="F302" s="7" t="s">
        <v>680</v>
      </c>
      <c r="G302" s="9">
        <v>47964.78</v>
      </c>
      <c r="H302" s="9">
        <v>0</v>
      </c>
      <c r="I302" s="9">
        <v>47964.78</v>
      </c>
      <c r="J302" s="14"/>
      <c r="K302" s="14"/>
      <c r="L302" s="14"/>
      <c r="M302" s="14"/>
      <c r="N302" s="14"/>
      <c r="O302" s="14"/>
      <c r="P302" s="14"/>
      <c r="Q302" s="14"/>
      <c r="R302" s="14"/>
      <c r="S302" s="14"/>
      <c r="T302" s="14"/>
      <c r="U302" s="14"/>
      <c r="V302" s="14"/>
    </row>
    <row r="303" spans="1:22" s="23" customFormat="1" ht="42.75" customHeight="1">
      <c r="A303" s="7" t="s">
        <v>676</v>
      </c>
      <c r="B303" s="15">
        <v>11950399000198</v>
      </c>
      <c r="C303" s="7" t="s">
        <v>677</v>
      </c>
      <c r="D303" s="17" t="s">
        <v>24</v>
      </c>
      <c r="E303" s="7" t="s">
        <v>25</v>
      </c>
      <c r="F303" s="7" t="s">
        <v>681</v>
      </c>
      <c r="G303" s="9">
        <v>1307.68</v>
      </c>
      <c r="H303" s="9">
        <v>0</v>
      </c>
      <c r="I303" s="9">
        <v>0</v>
      </c>
      <c r="J303" s="14"/>
      <c r="K303" s="14"/>
      <c r="L303" s="14"/>
      <c r="M303" s="14"/>
      <c r="N303" s="14"/>
      <c r="O303" s="14"/>
      <c r="P303" s="14"/>
      <c r="Q303" s="14"/>
      <c r="R303" s="14"/>
      <c r="S303" s="14"/>
      <c r="T303" s="14"/>
      <c r="U303" s="14"/>
      <c r="V303" s="14"/>
    </row>
    <row r="304" spans="1:22" s="23" customFormat="1" ht="54.75" customHeight="1">
      <c r="A304" s="7" t="s">
        <v>682</v>
      </c>
      <c r="B304" s="15">
        <v>4533113000103</v>
      </c>
      <c r="C304" s="7" t="s">
        <v>683</v>
      </c>
      <c r="D304" s="17" t="s">
        <v>14</v>
      </c>
      <c r="E304" s="7" t="s">
        <v>15</v>
      </c>
      <c r="F304" s="7" t="s">
        <v>684</v>
      </c>
      <c r="G304" s="9">
        <v>45520.63</v>
      </c>
      <c r="H304" s="9">
        <v>0</v>
      </c>
      <c r="I304" s="9">
        <v>0</v>
      </c>
      <c r="J304" s="14"/>
      <c r="K304" s="14"/>
      <c r="L304" s="14"/>
      <c r="M304" s="14"/>
      <c r="N304" s="14"/>
      <c r="O304" s="14"/>
      <c r="P304" s="14"/>
      <c r="Q304" s="14"/>
      <c r="R304" s="14"/>
      <c r="S304" s="14"/>
      <c r="T304" s="14"/>
      <c r="U304" s="14"/>
      <c r="V304" s="14"/>
    </row>
    <row r="305" spans="1:22" s="23" customFormat="1" ht="31.5" customHeight="1">
      <c r="A305" s="7" t="s">
        <v>333</v>
      </c>
      <c r="B305" s="15">
        <v>4224028000163</v>
      </c>
      <c r="C305" s="7" t="s">
        <v>685</v>
      </c>
      <c r="D305" s="17" t="s">
        <v>14</v>
      </c>
      <c r="E305" s="7" t="s">
        <v>15</v>
      </c>
      <c r="F305" s="7" t="s">
        <v>686</v>
      </c>
      <c r="G305" s="9">
        <v>3157.5</v>
      </c>
      <c r="H305" s="9">
        <v>0</v>
      </c>
      <c r="I305" s="9">
        <v>3157.5</v>
      </c>
      <c r="J305" s="14"/>
      <c r="K305" s="14"/>
      <c r="L305" s="14"/>
      <c r="M305" s="14"/>
      <c r="N305" s="14"/>
      <c r="O305" s="14"/>
      <c r="P305" s="14"/>
      <c r="Q305" s="14"/>
      <c r="R305" s="14"/>
      <c r="S305" s="14"/>
      <c r="T305" s="14"/>
      <c r="U305" s="14"/>
      <c r="V305" s="14"/>
    </row>
    <row r="306" spans="1:22" s="23" customFormat="1" ht="78" customHeight="1">
      <c r="A306" s="7" t="s">
        <v>41</v>
      </c>
      <c r="B306" s="15">
        <v>3146650215</v>
      </c>
      <c r="C306" s="7" t="s">
        <v>687</v>
      </c>
      <c r="D306" s="17" t="s">
        <v>14</v>
      </c>
      <c r="E306" s="7" t="s">
        <v>20</v>
      </c>
      <c r="F306" s="7" t="s">
        <v>688</v>
      </c>
      <c r="G306" s="9">
        <v>31021.62</v>
      </c>
      <c r="H306" s="9">
        <v>5170.27</v>
      </c>
      <c r="I306" s="9">
        <f>5170.27+5170.27+5170.27+5170.27+5170.27</f>
        <v>25851.350000000002</v>
      </c>
      <c r="J306" s="14"/>
      <c r="K306" s="14"/>
      <c r="L306" s="14"/>
      <c r="M306" s="14"/>
      <c r="N306" s="14"/>
      <c r="O306" s="14"/>
      <c r="P306" s="14"/>
      <c r="Q306" s="14"/>
      <c r="R306" s="14"/>
      <c r="S306" s="14"/>
      <c r="T306" s="14"/>
      <c r="U306" s="14"/>
      <c r="V306" s="14"/>
    </row>
    <row r="307" spans="1:22" s="23" customFormat="1" ht="46.5" customHeight="1">
      <c r="A307" s="7" t="s">
        <v>689</v>
      </c>
      <c r="B307" s="15">
        <v>2037069000115</v>
      </c>
      <c r="C307" s="7" t="s">
        <v>690</v>
      </c>
      <c r="D307" s="17" t="s">
        <v>24</v>
      </c>
      <c r="E307" s="7" t="s">
        <v>33</v>
      </c>
      <c r="F307" s="7" t="s">
        <v>691</v>
      </c>
      <c r="G307" s="9">
        <v>6347.27</v>
      </c>
      <c r="H307" s="9">
        <v>0</v>
      </c>
      <c r="I307" s="9">
        <v>6347.27</v>
      </c>
      <c r="J307" s="14"/>
      <c r="K307" s="14"/>
      <c r="L307" s="14"/>
      <c r="M307" s="14"/>
      <c r="N307" s="14"/>
      <c r="O307" s="14"/>
      <c r="P307" s="14"/>
      <c r="Q307" s="14"/>
      <c r="R307" s="14"/>
      <c r="S307" s="14"/>
      <c r="T307" s="14"/>
      <c r="U307" s="14"/>
      <c r="V307" s="14"/>
    </row>
    <row r="308" spans="1:22" s="23" customFormat="1" ht="34.5" customHeight="1">
      <c r="A308" s="7" t="s">
        <v>257</v>
      </c>
      <c r="B308" s="15">
        <v>5610079000196</v>
      </c>
      <c r="C308" s="7" t="s">
        <v>692</v>
      </c>
      <c r="D308" s="17" t="s">
        <v>14</v>
      </c>
      <c r="E308" s="7" t="s">
        <v>15</v>
      </c>
      <c r="F308" s="7" t="s">
        <v>693</v>
      </c>
      <c r="G308" s="9">
        <v>186.23</v>
      </c>
      <c r="H308" s="9">
        <v>0</v>
      </c>
      <c r="I308" s="9">
        <v>186.23</v>
      </c>
      <c r="J308" s="14"/>
      <c r="K308" s="14"/>
      <c r="L308" s="14"/>
      <c r="M308" s="14"/>
      <c r="N308" s="14"/>
      <c r="O308" s="14"/>
      <c r="P308" s="14"/>
      <c r="Q308" s="14"/>
      <c r="R308" s="14"/>
      <c r="S308" s="14"/>
      <c r="T308" s="14"/>
      <c r="U308" s="14"/>
      <c r="V308" s="14"/>
    </row>
    <row r="309" spans="1:22" s="23" customFormat="1" ht="81.75" customHeight="1">
      <c r="A309" s="7" t="s">
        <v>671</v>
      </c>
      <c r="B309" s="15">
        <v>10826686000128</v>
      </c>
      <c r="C309" s="7" t="s">
        <v>694</v>
      </c>
      <c r="D309" s="17" t="s">
        <v>24</v>
      </c>
      <c r="E309" s="7" t="s">
        <v>33</v>
      </c>
      <c r="F309" s="7" t="s">
        <v>695</v>
      </c>
      <c r="G309" s="9">
        <v>390</v>
      </c>
      <c r="H309" s="9">
        <v>0</v>
      </c>
      <c r="I309" s="9">
        <v>390</v>
      </c>
      <c r="J309" s="14"/>
      <c r="K309" s="14"/>
      <c r="L309" s="14"/>
      <c r="M309" s="14"/>
      <c r="N309" s="14"/>
      <c r="O309" s="14"/>
      <c r="P309" s="14"/>
      <c r="Q309" s="14"/>
      <c r="R309" s="14"/>
      <c r="S309" s="14"/>
      <c r="T309" s="14"/>
      <c r="U309" s="14"/>
      <c r="V309" s="14"/>
    </row>
    <row r="310" spans="1:22" s="23" customFormat="1" ht="130.5" customHeight="1">
      <c r="A310" s="7" t="s">
        <v>271</v>
      </c>
      <c r="B310" s="15">
        <v>2844344000102</v>
      </c>
      <c r="C310" s="7" t="s">
        <v>696</v>
      </c>
      <c r="D310" s="17" t="s">
        <v>14</v>
      </c>
      <c r="E310" s="7" t="s">
        <v>15</v>
      </c>
      <c r="F310" s="7" t="s">
        <v>697</v>
      </c>
      <c r="G310" s="9">
        <v>212500</v>
      </c>
      <c r="H310" s="9">
        <v>0</v>
      </c>
      <c r="I310" s="9">
        <v>212500</v>
      </c>
      <c r="J310" s="14"/>
      <c r="K310" s="14"/>
      <c r="L310" s="14"/>
      <c r="M310" s="14"/>
      <c r="N310" s="14"/>
      <c r="O310" s="14"/>
      <c r="P310" s="14"/>
      <c r="Q310" s="14"/>
      <c r="R310" s="14"/>
      <c r="S310" s="14"/>
      <c r="T310" s="14"/>
      <c r="U310" s="14"/>
      <c r="V310" s="14"/>
    </row>
    <row r="311" spans="1:22" s="23" customFormat="1" ht="14.25" customHeight="1">
      <c r="A311" s="7" t="s">
        <v>175</v>
      </c>
      <c r="B311" s="15">
        <v>1465093000192</v>
      </c>
      <c r="C311" s="7" t="s">
        <v>698</v>
      </c>
      <c r="D311" s="17" t="s">
        <v>24</v>
      </c>
      <c r="E311" s="7" t="s">
        <v>33</v>
      </c>
      <c r="F311" s="7" t="s">
        <v>699</v>
      </c>
      <c r="G311" s="9">
        <v>2810.5</v>
      </c>
      <c r="H311" s="9">
        <v>0</v>
      </c>
      <c r="I311" s="9">
        <v>2810.5</v>
      </c>
      <c r="J311" s="14"/>
      <c r="K311" s="14"/>
      <c r="L311" s="14"/>
      <c r="M311" s="14"/>
      <c r="N311" s="14"/>
      <c r="O311" s="14"/>
      <c r="P311" s="14"/>
      <c r="Q311" s="14"/>
      <c r="R311" s="14"/>
      <c r="S311" s="14"/>
      <c r="T311" s="14"/>
      <c r="U311" s="14"/>
      <c r="V311" s="14"/>
    </row>
    <row r="312" spans="1:22" s="23" customFormat="1" ht="14.25" customHeight="1">
      <c r="A312" s="7" t="s">
        <v>175</v>
      </c>
      <c r="B312" s="15">
        <v>1465093000192</v>
      </c>
      <c r="C312" s="7" t="s">
        <v>700</v>
      </c>
      <c r="D312" s="17" t="s">
        <v>24</v>
      </c>
      <c r="E312" s="7" t="s">
        <v>33</v>
      </c>
      <c r="F312" s="7" t="s">
        <v>701</v>
      </c>
      <c r="G312" s="9">
        <v>991.83</v>
      </c>
      <c r="H312" s="9">
        <v>0</v>
      </c>
      <c r="I312" s="9">
        <v>991.83</v>
      </c>
      <c r="J312" s="14"/>
      <c r="K312" s="14"/>
      <c r="L312" s="14"/>
      <c r="M312" s="14"/>
      <c r="N312" s="14"/>
      <c r="O312" s="14"/>
      <c r="P312" s="14"/>
      <c r="Q312" s="14"/>
      <c r="R312" s="14"/>
      <c r="S312" s="14"/>
      <c r="T312" s="14"/>
      <c r="U312" s="14"/>
      <c r="V312" s="14"/>
    </row>
    <row r="313" spans="1:22" s="23" customFormat="1" ht="14.25" customHeight="1">
      <c r="A313" s="7" t="s">
        <v>702</v>
      </c>
      <c r="B313" s="15">
        <v>8945140000144</v>
      </c>
      <c r="C313" s="7" t="s">
        <v>703</v>
      </c>
      <c r="D313" s="17" t="s">
        <v>24</v>
      </c>
      <c r="E313" s="7" t="s">
        <v>33</v>
      </c>
      <c r="F313" s="7" t="s">
        <v>704</v>
      </c>
      <c r="G313" s="9">
        <v>1050</v>
      </c>
      <c r="H313" s="9">
        <v>0</v>
      </c>
      <c r="I313" s="9">
        <v>1050</v>
      </c>
      <c r="J313" s="14"/>
      <c r="K313" s="14"/>
      <c r="L313" s="14"/>
      <c r="M313" s="14"/>
      <c r="N313" s="14"/>
      <c r="O313" s="14"/>
      <c r="P313" s="14"/>
      <c r="Q313" s="14"/>
      <c r="R313" s="14"/>
      <c r="S313" s="14"/>
      <c r="T313" s="14"/>
      <c r="U313" s="14"/>
      <c r="V313" s="14"/>
    </row>
    <row r="314" spans="1:22" s="23" customFormat="1" ht="59.25" customHeight="1">
      <c r="A314" s="7" t="s">
        <v>705</v>
      </c>
      <c r="B314" s="15">
        <v>23873574268</v>
      </c>
      <c r="C314" s="7" t="s">
        <v>706</v>
      </c>
      <c r="D314" s="17" t="s">
        <v>14</v>
      </c>
      <c r="E314" s="7" t="s">
        <v>15</v>
      </c>
      <c r="F314" s="7" t="s">
        <v>707</v>
      </c>
      <c r="G314" s="9">
        <v>30471.1</v>
      </c>
      <c r="H314" s="9">
        <v>0</v>
      </c>
      <c r="I314" s="9">
        <v>30471.1</v>
      </c>
      <c r="J314" s="14"/>
      <c r="K314" s="14"/>
      <c r="L314" s="14"/>
      <c r="M314" s="14"/>
      <c r="N314" s="14"/>
      <c r="O314" s="14"/>
      <c r="P314" s="14"/>
      <c r="Q314" s="14"/>
      <c r="R314" s="14"/>
      <c r="S314" s="14"/>
      <c r="T314" s="14"/>
      <c r="U314" s="14"/>
      <c r="V314" s="14"/>
    </row>
    <row r="315" spans="1:22" s="23" customFormat="1" ht="56.25" customHeight="1">
      <c r="A315" s="7" t="s">
        <v>137</v>
      </c>
      <c r="B315" s="15">
        <v>4329736000169</v>
      </c>
      <c r="C315" s="7" t="s">
        <v>708</v>
      </c>
      <c r="D315" s="17" t="s">
        <v>14</v>
      </c>
      <c r="E315" s="7" t="s">
        <v>15</v>
      </c>
      <c r="F315" s="7" t="s">
        <v>709</v>
      </c>
      <c r="G315" s="9">
        <v>55812.73</v>
      </c>
      <c r="H315" s="9">
        <v>0</v>
      </c>
      <c r="I315" s="9">
        <v>0</v>
      </c>
      <c r="J315" s="14"/>
      <c r="K315" s="14"/>
      <c r="L315" s="14"/>
      <c r="M315" s="14"/>
      <c r="N315" s="14"/>
      <c r="O315" s="14"/>
      <c r="P315" s="14"/>
      <c r="Q315" s="14"/>
      <c r="R315" s="14"/>
      <c r="S315" s="14"/>
      <c r="T315" s="14"/>
      <c r="U315" s="14"/>
      <c r="V315" s="14"/>
    </row>
    <row r="316" spans="1:22" s="23" customFormat="1" ht="30" customHeight="1">
      <c r="A316" s="7" t="s">
        <v>502</v>
      </c>
      <c r="B316" s="15">
        <v>12496814000148</v>
      </c>
      <c r="C316" s="7" t="s">
        <v>710</v>
      </c>
      <c r="D316" s="17" t="s">
        <v>24</v>
      </c>
      <c r="E316" s="7" t="s">
        <v>25</v>
      </c>
      <c r="F316" s="7" t="s">
        <v>711</v>
      </c>
      <c r="G316" s="9">
        <v>1248.92</v>
      </c>
      <c r="H316" s="9">
        <v>0</v>
      </c>
      <c r="I316" s="9">
        <v>1248.92</v>
      </c>
      <c r="J316" s="14"/>
      <c r="K316" s="14"/>
      <c r="L316" s="14"/>
      <c r="M316" s="14"/>
      <c r="N316" s="14"/>
      <c r="O316" s="14"/>
      <c r="P316" s="14"/>
      <c r="Q316" s="14"/>
      <c r="R316" s="14"/>
      <c r="S316" s="14"/>
      <c r="T316" s="14"/>
      <c r="U316" s="14"/>
      <c r="V316" s="14"/>
    </row>
    <row r="317" spans="1:22" s="23" customFormat="1" ht="41.25" customHeight="1">
      <c r="A317" s="7" t="s">
        <v>712</v>
      </c>
      <c r="B317" s="15">
        <v>8528684000100</v>
      </c>
      <c r="C317" s="7" t="s">
        <v>710</v>
      </c>
      <c r="D317" s="17" t="s">
        <v>24</v>
      </c>
      <c r="E317" s="7" t="s">
        <v>25</v>
      </c>
      <c r="F317" s="7" t="s">
        <v>713</v>
      </c>
      <c r="G317" s="9">
        <v>13960</v>
      </c>
      <c r="H317" s="9">
        <v>0</v>
      </c>
      <c r="I317" s="9">
        <f>13960</f>
        <v>13960</v>
      </c>
      <c r="J317" s="14"/>
      <c r="K317" s="14"/>
      <c r="L317" s="14"/>
      <c r="M317" s="14"/>
      <c r="N317" s="14"/>
      <c r="O317" s="14"/>
      <c r="P317" s="14"/>
      <c r="Q317" s="14"/>
      <c r="R317" s="14"/>
      <c r="S317" s="14"/>
      <c r="T317" s="14"/>
      <c r="U317" s="14"/>
      <c r="V317" s="14"/>
    </row>
    <row r="318" spans="1:22" s="23" customFormat="1" ht="68.25" customHeight="1">
      <c r="A318" s="7" t="s">
        <v>333</v>
      </c>
      <c r="B318" s="15">
        <v>4224028000163</v>
      </c>
      <c r="C318" s="7" t="s">
        <v>714</v>
      </c>
      <c r="D318" s="17" t="s">
        <v>14</v>
      </c>
      <c r="E318" s="7" t="s">
        <v>15</v>
      </c>
      <c r="F318" s="7" t="s">
        <v>715</v>
      </c>
      <c r="G318" s="9">
        <v>681.03</v>
      </c>
      <c r="H318" s="9">
        <v>0</v>
      </c>
      <c r="I318" s="9">
        <v>681.03</v>
      </c>
      <c r="J318" s="14"/>
      <c r="K318" s="14"/>
      <c r="L318" s="14"/>
      <c r="M318" s="14"/>
      <c r="N318" s="14"/>
      <c r="O318" s="14"/>
      <c r="P318" s="14"/>
      <c r="Q318" s="14"/>
      <c r="R318" s="14"/>
      <c r="S318" s="14"/>
      <c r="T318" s="14"/>
      <c r="U318" s="14"/>
      <c r="V318" s="14"/>
    </row>
    <row r="319" spans="1:22" s="23" customFormat="1" ht="41.25" customHeight="1">
      <c r="A319" s="7" t="s">
        <v>346</v>
      </c>
      <c r="B319" s="15">
        <v>4289455204</v>
      </c>
      <c r="C319" s="7" t="s">
        <v>237</v>
      </c>
      <c r="D319" s="17" t="s">
        <v>14</v>
      </c>
      <c r="E319" s="7" t="s">
        <v>15</v>
      </c>
      <c r="F319" s="7" t="s">
        <v>716</v>
      </c>
      <c r="G319" s="9">
        <v>4824.6</v>
      </c>
      <c r="H319" s="9">
        <v>0</v>
      </c>
      <c r="I319" s="9">
        <v>4824.6</v>
      </c>
      <c r="J319" s="14"/>
      <c r="K319" s="14"/>
      <c r="L319" s="14"/>
      <c r="M319" s="14"/>
      <c r="N319" s="14"/>
      <c r="O319" s="14"/>
      <c r="P319" s="14"/>
      <c r="Q319" s="14"/>
      <c r="R319" s="14"/>
      <c r="S319" s="14"/>
      <c r="T319" s="14"/>
      <c r="U319" s="14"/>
      <c r="V319" s="14"/>
    </row>
    <row r="320" spans="1:22" s="23" customFormat="1" ht="41.25" customHeight="1">
      <c r="A320" s="7" t="s">
        <v>535</v>
      </c>
      <c r="B320" s="15">
        <v>57645116234</v>
      </c>
      <c r="C320" s="7" t="s">
        <v>237</v>
      </c>
      <c r="D320" s="17" t="s">
        <v>14</v>
      </c>
      <c r="E320" s="7" t="s">
        <v>15</v>
      </c>
      <c r="F320" s="7" t="s">
        <v>717</v>
      </c>
      <c r="G320" s="9">
        <v>1833.34</v>
      </c>
      <c r="H320" s="9">
        <v>0</v>
      </c>
      <c r="I320" s="9">
        <v>1833.34</v>
      </c>
      <c r="J320" s="14"/>
      <c r="K320" s="14"/>
      <c r="L320" s="14"/>
      <c r="M320" s="14"/>
      <c r="N320" s="14"/>
      <c r="O320" s="14"/>
      <c r="P320" s="14"/>
      <c r="Q320" s="14"/>
      <c r="R320" s="14"/>
      <c r="S320" s="14"/>
      <c r="T320" s="14"/>
      <c r="U320" s="14"/>
      <c r="V320" s="14"/>
    </row>
    <row r="321" spans="1:22" s="23" customFormat="1" ht="41.25" customHeight="1">
      <c r="A321" s="7" t="s">
        <v>232</v>
      </c>
      <c r="B321" s="15">
        <v>40079953034</v>
      </c>
      <c r="C321" s="7" t="s">
        <v>237</v>
      </c>
      <c r="D321" s="17" t="s">
        <v>14</v>
      </c>
      <c r="E321" s="7" t="s">
        <v>15</v>
      </c>
      <c r="F321" s="7" t="s">
        <v>718</v>
      </c>
      <c r="G321" s="9">
        <v>3666.68</v>
      </c>
      <c r="H321" s="9">
        <v>0</v>
      </c>
      <c r="I321" s="9">
        <v>3666.68</v>
      </c>
      <c r="J321" s="14"/>
      <c r="K321" s="14"/>
      <c r="L321" s="14"/>
      <c r="M321" s="14"/>
      <c r="N321" s="14"/>
      <c r="O321" s="14"/>
      <c r="P321" s="14"/>
      <c r="Q321" s="14"/>
      <c r="R321" s="14"/>
      <c r="S321" s="14"/>
      <c r="T321" s="14"/>
      <c r="U321" s="14"/>
      <c r="V321" s="14"/>
    </row>
    <row r="322" spans="1:22" s="23" customFormat="1" ht="85.5" customHeight="1">
      <c r="A322" s="7" t="s">
        <v>719</v>
      </c>
      <c r="B322" s="15">
        <v>7186967000159</v>
      </c>
      <c r="C322" s="7" t="s">
        <v>720</v>
      </c>
      <c r="D322" s="17" t="s">
        <v>24</v>
      </c>
      <c r="E322" s="7" t="s">
        <v>33</v>
      </c>
      <c r="F322" s="7" t="s">
        <v>721</v>
      </c>
      <c r="G322" s="9">
        <v>780</v>
      </c>
      <c r="H322" s="9">
        <v>0</v>
      </c>
      <c r="I322" s="9">
        <v>780</v>
      </c>
      <c r="J322" s="14"/>
      <c r="K322" s="14"/>
      <c r="L322" s="14"/>
      <c r="M322" s="14"/>
      <c r="N322" s="14"/>
      <c r="O322" s="14"/>
      <c r="P322" s="14"/>
      <c r="Q322" s="14"/>
      <c r="R322" s="14"/>
      <c r="S322" s="14"/>
      <c r="T322" s="14"/>
      <c r="U322" s="14"/>
      <c r="V322" s="14"/>
    </row>
    <row r="323" spans="1:22" s="23" customFormat="1" ht="41.25" customHeight="1">
      <c r="A323" s="7" t="s">
        <v>722</v>
      </c>
      <c r="B323" s="15">
        <v>6050437000116</v>
      </c>
      <c r="C323" s="7" t="s">
        <v>723</v>
      </c>
      <c r="D323" s="17" t="s">
        <v>24</v>
      </c>
      <c r="E323" s="7" t="s">
        <v>25</v>
      </c>
      <c r="F323" s="7" t="s">
        <v>724</v>
      </c>
      <c r="G323" s="9">
        <v>13072</v>
      </c>
      <c r="H323" s="9">
        <v>0</v>
      </c>
      <c r="I323" s="9">
        <v>13072</v>
      </c>
      <c r="J323" s="14"/>
      <c r="K323" s="14"/>
      <c r="L323" s="14"/>
      <c r="M323" s="14"/>
      <c r="N323" s="14"/>
      <c r="O323" s="14"/>
      <c r="P323" s="14"/>
      <c r="Q323" s="14"/>
      <c r="R323" s="14"/>
      <c r="S323" s="14"/>
      <c r="T323" s="14"/>
      <c r="U323" s="14"/>
      <c r="V323" s="14"/>
    </row>
    <row r="324" spans="1:22" s="23" customFormat="1" ht="41.25" customHeight="1">
      <c r="A324" s="7" t="s">
        <v>189</v>
      </c>
      <c r="B324" s="15">
        <v>34288970210</v>
      </c>
      <c r="C324" s="7" t="s">
        <v>237</v>
      </c>
      <c r="D324" s="17" t="s">
        <v>14</v>
      </c>
      <c r="E324" s="7" t="s">
        <v>15</v>
      </c>
      <c r="F324" s="7" t="s">
        <v>725</v>
      </c>
      <c r="G324" s="9">
        <v>2031.4</v>
      </c>
      <c r="H324" s="9">
        <v>0</v>
      </c>
      <c r="I324" s="9">
        <v>2031.4</v>
      </c>
      <c r="J324" s="14"/>
      <c r="K324" s="14"/>
      <c r="L324" s="14"/>
      <c r="M324" s="14"/>
      <c r="N324" s="14"/>
      <c r="O324" s="14"/>
      <c r="P324" s="14"/>
      <c r="Q324" s="14"/>
      <c r="R324" s="14"/>
      <c r="S324" s="14"/>
      <c r="T324" s="14"/>
      <c r="U324" s="14"/>
      <c r="V324" s="14"/>
    </row>
    <row r="325" spans="1:22" s="23" customFormat="1" ht="41.25" customHeight="1">
      <c r="A325" s="7" t="s">
        <v>310</v>
      </c>
      <c r="B325" s="15">
        <v>18853463287</v>
      </c>
      <c r="C325" s="7" t="s">
        <v>237</v>
      </c>
      <c r="D325" s="17" t="s">
        <v>14</v>
      </c>
      <c r="E325" s="7" t="s">
        <v>726</v>
      </c>
      <c r="F325" s="7" t="s">
        <v>727</v>
      </c>
      <c r="G325" s="9">
        <v>4824.6</v>
      </c>
      <c r="H325" s="9">
        <v>0</v>
      </c>
      <c r="I325" s="9">
        <v>4824.6</v>
      </c>
      <c r="J325" s="14"/>
      <c r="K325" s="14"/>
      <c r="L325" s="14"/>
      <c r="M325" s="14"/>
      <c r="N325" s="14"/>
      <c r="O325" s="14"/>
      <c r="P325" s="14"/>
      <c r="Q325" s="14"/>
      <c r="R325" s="14"/>
      <c r="S325" s="14"/>
      <c r="T325" s="14"/>
      <c r="U325" s="14"/>
      <c r="V325" s="14"/>
    </row>
    <row r="326" spans="1:22" s="23" customFormat="1" ht="41.25" customHeight="1">
      <c r="A326" s="7" t="s">
        <v>294</v>
      </c>
      <c r="B326" s="15">
        <v>24303216291</v>
      </c>
      <c r="C326" s="7" t="s">
        <v>237</v>
      </c>
      <c r="D326" s="17" t="s">
        <v>14</v>
      </c>
      <c r="E326" s="7" t="s">
        <v>728</v>
      </c>
      <c r="F326" s="7" t="s">
        <v>729</v>
      </c>
      <c r="G326" s="9">
        <v>4583.35</v>
      </c>
      <c r="H326" s="9">
        <v>0</v>
      </c>
      <c r="I326" s="9">
        <v>4583.35</v>
      </c>
      <c r="J326" s="14"/>
      <c r="K326" s="14"/>
      <c r="L326" s="14"/>
      <c r="M326" s="14"/>
      <c r="N326" s="14"/>
      <c r="O326" s="14"/>
      <c r="P326" s="14"/>
      <c r="Q326" s="14"/>
      <c r="R326" s="14"/>
      <c r="S326" s="14"/>
      <c r="T326" s="14"/>
      <c r="U326" s="14"/>
      <c r="V326" s="14"/>
    </row>
    <row r="327" spans="1:22" s="23" customFormat="1" ht="41.25" customHeight="1">
      <c r="A327" s="7" t="s">
        <v>294</v>
      </c>
      <c r="B327" s="15">
        <v>24303216291</v>
      </c>
      <c r="C327" s="7" t="s">
        <v>237</v>
      </c>
      <c r="D327" s="17" t="s">
        <v>14</v>
      </c>
      <c r="E327" s="7" t="s">
        <v>728</v>
      </c>
      <c r="F327" s="7" t="s">
        <v>730</v>
      </c>
      <c r="G327" s="9">
        <v>1833.34</v>
      </c>
      <c r="H327" s="9">
        <v>0</v>
      </c>
      <c r="I327" s="9">
        <v>1833.34</v>
      </c>
      <c r="J327" s="14"/>
      <c r="K327" s="14"/>
      <c r="L327" s="14"/>
      <c r="M327" s="14"/>
      <c r="N327" s="14"/>
      <c r="O327" s="14"/>
      <c r="P327" s="14"/>
      <c r="Q327" s="14"/>
      <c r="R327" s="14"/>
      <c r="S327" s="14"/>
      <c r="T327" s="14"/>
      <c r="U327" s="14"/>
      <c r="V327" s="14"/>
    </row>
    <row r="328" spans="1:22" s="23" customFormat="1" ht="41.25" customHeight="1">
      <c r="A328" s="7" t="s">
        <v>44</v>
      </c>
      <c r="B328" s="15">
        <v>40432544000147</v>
      </c>
      <c r="C328" s="7" t="s">
        <v>731</v>
      </c>
      <c r="D328" s="17" t="s">
        <v>24</v>
      </c>
      <c r="E328" s="7" t="s">
        <v>33</v>
      </c>
      <c r="F328" s="7" t="s">
        <v>732</v>
      </c>
      <c r="G328" s="9">
        <v>74016.74</v>
      </c>
      <c r="H328" s="9">
        <v>8540.92</v>
      </c>
      <c r="I328" s="9">
        <f>18891.46+8063.4+8540.92</f>
        <v>35495.78</v>
      </c>
      <c r="J328" s="14"/>
      <c r="K328" s="14"/>
      <c r="L328" s="14"/>
      <c r="M328" s="14"/>
      <c r="N328" s="14"/>
      <c r="O328" s="14"/>
      <c r="P328" s="14"/>
      <c r="Q328" s="14"/>
      <c r="R328" s="14"/>
      <c r="S328" s="14"/>
      <c r="T328" s="14"/>
      <c r="U328" s="14"/>
      <c r="V328" s="14"/>
    </row>
    <row r="329" spans="1:22" s="23" customFormat="1" ht="41.25" customHeight="1">
      <c r="A329" s="7" t="s">
        <v>66</v>
      </c>
      <c r="B329" s="15">
        <v>4407920000180</v>
      </c>
      <c r="C329" s="7" t="s">
        <v>733</v>
      </c>
      <c r="D329" s="17" t="s">
        <v>14</v>
      </c>
      <c r="E329" s="7" t="s">
        <v>20</v>
      </c>
      <c r="F329" s="7" t="s">
        <v>734</v>
      </c>
      <c r="G329" s="9">
        <v>8150</v>
      </c>
      <c r="H329" s="9">
        <v>1754.46</v>
      </c>
      <c r="I329" s="9">
        <f>877.23+877.23+877.23+1754.46</f>
        <v>4386.15</v>
      </c>
      <c r="J329" s="14"/>
      <c r="K329" s="14"/>
      <c r="L329" s="14"/>
      <c r="M329" s="14"/>
      <c r="N329" s="14"/>
      <c r="O329" s="14"/>
      <c r="P329" s="14"/>
      <c r="Q329" s="14"/>
      <c r="R329" s="14"/>
      <c r="S329" s="14"/>
      <c r="T329" s="14"/>
      <c r="U329" s="14"/>
      <c r="V329" s="14"/>
    </row>
    <row r="330" spans="1:22" s="23" customFormat="1" ht="41.25" customHeight="1">
      <c r="A330" s="7" t="s">
        <v>735</v>
      </c>
      <c r="B330" s="15">
        <v>17693454420</v>
      </c>
      <c r="C330" s="7" t="s">
        <v>237</v>
      </c>
      <c r="D330" s="17" t="s">
        <v>14</v>
      </c>
      <c r="E330" s="7" t="s">
        <v>15</v>
      </c>
      <c r="F330" s="7" t="s">
        <v>736</v>
      </c>
      <c r="G330" s="9">
        <v>2031.4</v>
      </c>
      <c r="H330" s="9">
        <v>0</v>
      </c>
      <c r="I330" s="9">
        <v>2031.4</v>
      </c>
      <c r="J330" s="14"/>
      <c r="K330" s="14"/>
      <c r="L330" s="14"/>
      <c r="M330" s="14"/>
      <c r="N330" s="14"/>
      <c r="O330" s="14"/>
      <c r="P330" s="14"/>
      <c r="Q330" s="14"/>
      <c r="R330" s="14"/>
      <c r="S330" s="14"/>
      <c r="T330" s="14"/>
      <c r="U330" s="14"/>
      <c r="V330" s="14"/>
    </row>
    <row r="331" spans="1:22" s="23" customFormat="1" ht="41.25" customHeight="1">
      <c r="A331" s="7" t="s">
        <v>737</v>
      </c>
      <c r="B331" s="15">
        <v>11179244249</v>
      </c>
      <c r="C331" s="7" t="s">
        <v>237</v>
      </c>
      <c r="D331" s="17" t="s">
        <v>14</v>
      </c>
      <c r="E331" s="7" t="s">
        <v>15</v>
      </c>
      <c r="F331" s="7" t="s">
        <v>738</v>
      </c>
      <c r="G331" s="9">
        <v>2031.4</v>
      </c>
      <c r="H331" s="9">
        <v>0</v>
      </c>
      <c r="I331" s="9">
        <v>2031.4</v>
      </c>
      <c r="J331" s="14"/>
      <c r="K331" s="14"/>
      <c r="L331" s="14"/>
      <c r="M331" s="14"/>
      <c r="N331" s="14"/>
      <c r="O331" s="14"/>
      <c r="P331" s="14"/>
      <c r="Q331" s="14"/>
      <c r="R331" s="14"/>
      <c r="S331" s="14"/>
      <c r="T331" s="14"/>
      <c r="U331" s="14"/>
      <c r="V331" s="14"/>
    </row>
    <row r="332" spans="1:22" s="23" customFormat="1" ht="41.25" customHeight="1">
      <c r="A332" s="7" t="s">
        <v>739</v>
      </c>
      <c r="B332" s="15">
        <v>60397349220</v>
      </c>
      <c r="C332" s="7" t="s">
        <v>237</v>
      </c>
      <c r="D332" s="17" t="s">
        <v>14</v>
      </c>
      <c r="E332" s="7" t="s">
        <v>15</v>
      </c>
      <c r="F332" s="7" t="s">
        <v>740</v>
      </c>
      <c r="G332" s="9">
        <v>3666.68</v>
      </c>
      <c r="H332" s="9">
        <v>0</v>
      </c>
      <c r="I332" s="9">
        <v>3666.68</v>
      </c>
      <c r="J332" s="14"/>
      <c r="K332" s="14"/>
      <c r="L332" s="14"/>
      <c r="M332" s="14"/>
      <c r="N332" s="14"/>
      <c r="O332" s="14"/>
      <c r="P332" s="14"/>
      <c r="Q332" s="14"/>
      <c r="R332" s="14"/>
      <c r="S332" s="14"/>
      <c r="T332" s="14"/>
      <c r="U332" s="14"/>
      <c r="V332" s="14"/>
    </row>
    <row r="333" spans="1:22" s="23" customFormat="1" ht="78" customHeight="1">
      <c r="A333" s="7" t="s">
        <v>676</v>
      </c>
      <c r="B333" s="15">
        <v>11950399000198</v>
      </c>
      <c r="C333" s="7" t="s">
        <v>741</v>
      </c>
      <c r="D333" s="17" t="s">
        <v>24</v>
      </c>
      <c r="E333" s="7" t="s">
        <v>25</v>
      </c>
      <c r="F333" s="7" t="s">
        <v>742</v>
      </c>
      <c r="G333" s="9">
        <v>16910.55</v>
      </c>
      <c r="H333" s="9">
        <v>0</v>
      </c>
      <c r="I333" s="9">
        <v>0</v>
      </c>
      <c r="J333" s="14"/>
      <c r="K333" s="14"/>
      <c r="L333" s="14"/>
      <c r="M333" s="14"/>
      <c r="N333" s="14"/>
      <c r="O333" s="14"/>
      <c r="P333" s="14"/>
      <c r="Q333" s="14"/>
      <c r="R333" s="14"/>
      <c r="S333" s="14"/>
      <c r="T333" s="14"/>
      <c r="U333" s="14"/>
      <c r="V333" s="14"/>
    </row>
    <row r="334" spans="1:22" s="23" customFormat="1" ht="68.25" customHeight="1">
      <c r="A334" s="7" t="s">
        <v>676</v>
      </c>
      <c r="B334" s="15">
        <v>11950399000198</v>
      </c>
      <c r="C334" s="7" t="s">
        <v>741</v>
      </c>
      <c r="D334" s="17" t="s">
        <v>24</v>
      </c>
      <c r="E334" s="7" t="s">
        <v>25</v>
      </c>
      <c r="F334" s="7" t="s">
        <v>743</v>
      </c>
      <c r="G334" s="9">
        <v>1307.68</v>
      </c>
      <c r="H334" s="9">
        <v>0</v>
      </c>
      <c r="I334" s="9">
        <v>0</v>
      </c>
      <c r="J334" s="14"/>
      <c r="K334" s="14"/>
      <c r="L334" s="14"/>
      <c r="M334" s="14"/>
      <c r="N334" s="14"/>
      <c r="O334" s="14"/>
      <c r="P334" s="14"/>
      <c r="Q334" s="14"/>
      <c r="R334" s="14"/>
      <c r="S334" s="14"/>
      <c r="T334" s="14"/>
      <c r="U334" s="14"/>
      <c r="V334" s="14"/>
    </row>
    <row r="335" spans="1:22" s="23" customFormat="1" ht="41.25" customHeight="1">
      <c r="A335" s="7" t="s">
        <v>251</v>
      </c>
      <c r="B335" s="15">
        <v>4406195000125</v>
      </c>
      <c r="C335" s="7" t="s">
        <v>744</v>
      </c>
      <c r="D335" s="17" t="s">
        <v>14</v>
      </c>
      <c r="E335" s="7" t="s">
        <v>15</v>
      </c>
      <c r="F335" s="7" t="s">
        <v>745</v>
      </c>
      <c r="G335" s="9">
        <v>205.2</v>
      </c>
      <c r="H335" s="9">
        <v>0</v>
      </c>
      <c r="I335" s="9">
        <v>205.2</v>
      </c>
      <c r="J335" s="14"/>
      <c r="K335" s="14"/>
      <c r="L335" s="14"/>
      <c r="M335" s="14"/>
      <c r="N335" s="14"/>
      <c r="O335" s="14"/>
      <c r="P335" s="14"/>
      <c r="Q335" s="14"/>
      <c r="R335" s="14"/>
      <c r="S335" s="14"/>
      <c r="T335" s="14"/>
      <c r="U335" s="14"/>
      <c r="V335" s="14"/>
    </row>
    <row r="336" spans="1:22" s="23" customFormat="1" ht="41.25" customHeight="1">
      <c r="A336" s="7" t="s">
        <v>289</v>
      </c>
      <c r="B336" s="15">
        <v>21533342253</v>
      </c>
      <c r="C336" s="7" t="s">
        <v>237</v>
      </c>
      <c r="D336" s="17" t="s">
        <v>14</v>
      </c>
      <c r="E336" s="7" t="s">
        <v>15</v>
      </c>
      <c r="F336" s="7" t="s">
        <v>746</v>
      </c>
      <c r="G336" s="9">
        <v>2031.4</v>
      </c>
      <c r="H336" s="9">
        <v>0</v>
      </c>
      <c r="I336" s="9">
        <v>2031.4</v>
      </c>
      <c r="J336" s="14"/>
      <c r="K336" s="14"/>
      <c r="L336" s="14"/>
      <c r="M336" s="14"/>
      <c r="N336" s="14"/>
      <c r="O336" s="14"/>
      <c r="P336" s="14"/>
      <c r="Q336" s="14"/>
      <c r="R336" s="14"/>
      <c r="S336" s="14"/>
      <c r="T336" s="14"/>
      <c r="U336" s="14"/>
      <c r="V336" s="14"/>
    </row>
    <row r="337" spans="1:22" s="23" customFormat="1" ht="41.25" customHeight="1">
      <c r="A337" s="7" t="s">
        <v>621</v>
      </c>
      <c r="B337" s="15">
        <v>52979199249</v>
      </c>
      <c r="C337" s="7" t="s">
        <v>747</v>
      </c>
      <c r="D337" s="17" t="s">
        <v>14</v>
      </c>
      <c r="E337" s="7" t="s">
        <v>15</v>
      </c>
      <c r="F337" s="7" t="s">
        <v>748</v>
      </c>
      <c r="G337" s="9">
        <v>700</v>
      </c>
      <c r="H337" s="9">
        <v>0</v>
      </c>
      <c r="I337" s="9">
        <v>539</v>
      </c>
      <c r="J337" s="14"/>
      <c r="K337" s="14"/>
      <c r="L337" s="14"/>
      <c r="M337" s="14"/>
      <c r="N337" s="14"/>
      <c r="O337" s="14"/>
      <c r="P337" s="14"/>
      <c r="Q337" s="14"/>
      <c r="R337" s="14"/>
      <c r="S337" s="14"/>
      <c r="T337" s="14"/>
      <c r="U337" s="14"/>
      <c r="V337" s="14"/>
    </row>
    <row r="338" spans="1:22" s="23" customFormat="1" ht="41.25" customHeight="1">
      <c r="A338" s="7" t="s">
        <v>535</v>
      </c>
      <c r="B338" s="15">
        <v>57645116234</v>
      </c>
      <c r="C338" s="7" t="s">
        <v>237</v>
      </c>
      <c r="D338" s="17" t="s">
        <v>14</v>
      </c>
      <c r="E338" s="7" t="s">
        <v>15</v>
      </c>
      <c r="F338" s="7" t="s">
        <v>749</v>
      </c>
      <c r="G338" s="9">
        <v>1833.34</v>
      </c>
      <c r="H338" s="9">
        <v>0</v>
      </c>
      <c r="I338" s="9">
        <v>1833.34</v>
      </c>
      <c r="J338" s="14"/>
      <c r="K338" s="14"/>
      <c r="L338" s="14"/>
      <c r="M338" s="14"/>
      <c r="N338" s="14"/>
      <c r="O338" s="14"/>
      <c r="P338" s="14"/>
      <c r="Q338" s="14"/>
      <c r="R338" s="14"/>
      <c r="S338" s="14"/>
      <c r="T338" s="14"/>
      <c r="U338" s="14"/>
      <c r="V338" s="14"/>
    </row>
    <row r="339" spans="1:22" s="23" customFormat="1" ht="41.25" customHeight="1">
      <c r="A339" s="7" t="s">
        <v>320</v>
      </c>
      <c r="B339" s="15">
        <v>33392072168</v>
      </c>
      <c r="C339" s="7" t="s">
        <v>237</v>
      </c>
      <c r="D339" s="17" t="s">
        <v>14</v>
      </c>
      <c r="E339" s="7" t="s">
        <v>15</v>
      </c>
      <c r="F339" s="7" t="s">
        <v>750</v>
      </c>
      <c r="G339" s="9">
        <v>4583.35</v>
      </c>
      <c r="H339" s="9">
        <v>0</v>
      </c>
      <c r="I339" s="9">
        <v>0</v>
      </c>
      <c r="J339" s="14"/>
      <c r="K339" s="14"/>
      <c r="L339" s="14"/>
      <c r="M339" s="14"/>
      <c r="N339" s="14"/>
      <c r="O339" s="14"/>
      <c r="P339" s="14"/>
      <c r="Q339" s="14"/>
      <c r="R339" s="14"/>
      <c r="S339" s="14"/>
      <c r="T339" s="14"/>
      <c r="U339" s="14"/>
      <c r="V339" s="14"/>
    </row>
    <row r="340" spans="1:22" s="23" customFormat="1" ht="41.25" customHeight="1">
      <c r="A340" s="7" t="s">
        <v>168</v>
      </c>
      <c r="B340" s="15">
        <v>4153748000185</v>
      </c>
      <c r="C340" s="7" t="s">
        <v>751</v>
      </c>
      <c r="D340" s="17" t="s">
        <v>14</v>
      </c>
      <c r="E340" s="7" t="s">
        <v>15</v>
      </c>
      <c r="F340" s="7" t="s">
        <v>752</v>
      </c>
      <c r="G340" s="9">
        <v>898799.92</v>
      </c>
      <c r="H340" s="9">
        <v>0</v>
      </c>
      <c r="I340" s="9">
        <v>898799.92</v>
      </c>
      <c r="J340" s="14"/>
      <c r="K340" s="14"/>
      <c r="L340" s="14"/>
      <c r="M340" s="14"/>
      <c r="N340" s="14"/>
      <c r="O340" s="14"/>
      <c r="P340" s="14"/>
      <c r="Q340" s="14"/>
      <c r="R340" s="14"/>
      <c r="S340" s="14"/>
      <c r="T340" s="14"/>
      <c r="U340" s="14"/>
      <c r="V340" s="14"/>
    </row>
    <row r="341" spans="1:22" s="23" customFormat="1" ht="41.25" customHeight="1">
      <c r="A341" s="7" t="s">
        <v>168</v>
      </c>
      <c r="B341" s="15">
        <v>4153748000185</v>
      </c>
      <c r="C341" s="7" t="s">
        <v>753</v>
      </c>
      <c r="D341" s="17" t="s">
        <v>14</v>
      </c>
      <c r="E341" s="7" t="s">
        <v>15</v>
      </c>
      <c r="F341" s="7" t="s">
        <v>754</v>
      </c>
      <c r="G341" s="9">
        <v>42190.9</v>
      </c>
      <c r="H341" s="9">
        <v>0</v>
      </c>
      <c r="I341" s="9">
        <v>42190.9</v>
      </c>
      <c r="J341" s="14"/>
      <c r="K341" s="14"/>
      <c r="L341" s="14"/>
      <c r="M341" s="14"/>
      <c r="N341" s="14"/>
      <c r="O341" s="14"/>
      <c r="P341" s="14"/>
      <c r="Q341" s="14"/>
      <c r="R341" s="14"/>
      <c r="S341" s="14"/>
      <c r="T341" s="14"/>
      <c r="U341" s="14"/>
      <c r="V341" s="14"/>
    </row>
    <row r="342" spans="1:22" s="23" customFormat="1" ht="41.25" customHeight="1">
      <c r="A342" s="7" t="s">
        <v>175</v>
      </c>
      <c r="B342" s="15">
        <v>1465093000192</v>
      </c>
      <c r="C342" s="7" t="s">
        <v>755</v>
      </c>
      <c r="D342" s="17" t="s">
        <v>24</v>
      </c>
      <c r="E342" s="7" t="s">
        <v>33</v>
      </c>
      <c r="F342" s="7" t="s">
        <v>756</v>
      </c>
      <c r="G342" s="9">
        <v>5328.4</v>
      </c>
      <c r="H342" s="9">
        <v>0</v>
      </c>
      <c r="I342" s="9">
        <v>5328.4</v>
      </c>
      <c r="J342" s="14"/>
      <c r="K342" s="14"/>
      <c r="L342" s="14"/>
      <c r="M342" s="14"/>
      <c r="N342" s="14"/>
      <c r="O342" s="14"/>
      <c r="P342" s="14"/>
      <c r="Q342" s="14"/>
      <c r="R342" s="14"/>
      <c r="S342" s="14"/>
      <c r="T342" s="14"/>
      <c r="U342" s="14"/>
      <c r="V342" s="14"/>
    </row>
    <row r="343" spans="1:22" s="23" customFormat="1" ht="41.25" customHeight="1">
      <c r="A343" s="7" t="s">
        <v>175</v>
      </c>
      <c r="B343" s="15">
        <v>1465093000192</v>
      </c>
      <c r="C343" s="7" t="s">
        <v>757</v>
      </c>
      <c r="D343" s="17" t="s">
        <v>24</v>
      </c>
      <c r="E343" s="7" t="s">
        <v>33</v>
      </c>
      <c r="F343" s="7" t="s">
        <v>758</v>
      </c>
      <c r="G343" s="9">
        <v>4892.8</v>
      </c>
      <c r="H343" s="9">
        <v>0</v>
      </c>
      <c r="I343" s="9">
        <v>4892.8</v>
      </c>
      <c r="J343" s="14"/>
      <c r="K343" s="14"/>
      <c r="L343" s="14"/>
      <c r="M343" s="14"/>
      <c r="N343" s="14"/>
      <c r="O343" s="14"/>
      <c r="P343" s="14"/>
      <c r="Q343" s="14"/>
      <c r="R343" s="14"/>
      <c r="S343" s="14"/>
      <c r="T343" s="14"/>
      <c r="U343" s="14"/>
      <c r="V343" s="14"/>
    </row>
    <row r="344" spans="1:22" s="23" customFormat="1" ht="41.25" customHeight="1">
      <c r="A344" s="7" t="s">
        <v>759</v>
      </c>
      <c r="B344" s="15">
        <v>84111020000120</v>
      </c>
      <c r="C344" s="7" t="s">
        <v>760</v>
      </c>
      <c r="D344" s="17" t="s">
        <v>24</v>
      </c>
      <c r="E344" s="7" t="s">
        <v>25</v>
      </c>
      <c r="F344" s="7" t="s">
        <v>761</v>
      </c>
      <c r="G344" s="9">
        <v>1180</v>
      </c>
      <c r="H344" s="9">
        <v>0</v>
      </c>
      <c r="I344" s="9">
        <v>1180</v>
      </c>
      <c r="J344" s="14"/>
      <c r="K344" s="14"/>
      <c r="L344" s="14"/>
      <c r="M344" s="14"/>
      <c r="N344" s="14"/>
      <c r="O344" s="14"/>
      <c r="P344" s="14"/>
      <c r="Q344" s="14"/>
      <c r="R344" s="14"/>
      <c r="S344" s="14"/>
      <c r="T344" s="14"/>
      <c r="U344" s="14"/>
      <c r="V344" s="14"/>
    </row>
    <row r="345" spans="1:22" s="23" customFormat="1" ht="41.25" customHeight="1">
      <c r="A345" s="7" t="s">
        <v>414</v>
      </c>
      <c r="B345" s="15">
        <v>84499755000172</v>
      </c>
      <c r="C345" s="7" t="s">
        <v>760</v>
      </c>
      <c r="D345" s="17" t="s">
        <v>24</v>
      </c>
      <c r="E345" s="7" t="s">
        <v>25</v>
      </c>
      <c r="F345" s="7" t="s">
        <v>762</v>
      </c>
      <c r="G345" s="9">
        <v>300</v>
      </c>
      <c r="H345" s="9">
        <v>0</v>
      </c>
      <c r="I345" s="9">
        <v>300</v>
      </c>
      <c r="J345" s="14"/>
      <c r="K345" s="14"/>
      <c r="L345" s="14"/>
      <c r="M345" s="14"/>
      <c r="N345" s="14"/>
      <c r="O345" s="14"/>
      <c r="P345" s="14"/>
      <c r="Q345" s="14"/>
      <c r="R345" s="14"/>
      <c r="S345" s="14"/>
      <c r="T345" s="14"/>
      <c r="U345" s="14"/>
      <c r="V345" s="14"/>
    </row>
    <row r="346" spans="1:22" s="23" customFormat="1" ht="41.25" customHeight="1">
      <c r="A346" s="7" t="s">
        <v>759</v>
      </c>
      <c r="B346" s="15">
        <v>84111020000120</v>
      </c>
      <c r="C346" s="7" t="s">
        <v>760</v>
      </c>
      <c r="D346" s="17" t="s">
        <v>24</v>
      </c>
      <c r="E346" s="7" t="s">
        <v>25</v>
      </c>
      <c r="F346" s="7" t="s">
        <v>763</v>
      </c>
      <c r="G346" s="9">
        <v>295</v>
      </c>
      <c r="H346" s="9">
        <v>0</v>
      </c>
      <c r="I346" s="9">
        <v>295</v>
      </c>
      <c r="J346" s="14"/>
      <c r="K346" s="14"/>
      <c r="L346" s="14"/>
      <c r="M346" s="14"/>
      <c r="N346" s="14"/>
      <c r="O346" s="14"/>
      <c r="P346" s="14"/>
      <c r="Q346" s="14"/>
      <c r="R346" s="14"/>
      <c r="S346" s="14"/>
      <c r="T346" s="14"/>
      <c r="U346" s="14"/>
      <c r="V346" s="14"/>
    </row>
    <row r="347" spans="1:22" s="23" customFormat="1" ht="41.25" customHeight="1">
      <c r="A347" s="7" t="s">
        <v>414</v>
      </c>
      <c r="B347" s="15">
        <v>84499755000172</v>
      </c>
      <c r="C347" s="7" t="s">
        <v>760</v>
      </c>
      <c r="D347" s="17" t="s">
        <v>24</v>
      </c>
      <c r="E347" s="7" t="s">
        <v>25</v>
      </c>
      <c r="F347" s="7" t="s">
        <v>764</v>
      </c>
      <c r="G347" s="9">
        <v>2100</v>
      </c>
      <c r="H347" s="9">
        <v>0</v>
      </c>
      <c r="I347" s="9">
        <f>2100</f>
        <v>2100</v>
      </c>
      <c r="J347" s="14"/>
      <c r="K347" s="14"/>
      <c r="L347" s="14"/>
      <c r="M347" s="14"/>
      <c r="N347" s="14"/>
      <c r="O347" s="14"/>
      <c r="P347" s="14"/>
      <c r="Q347" s="14"/>
      <c r="R347" s="14"/>
      <c r="S347" s="14"/>
      <c r="T347" s="14"/>
      <c r="U347" s="14"/>
      <c r="V347" s="14"/>
    </row>
    <row r="348" spans="1:22" s="23" customFormat="1" ht="41.25" customHeight="1">
      <c r="A348" s="7" t="s">
        <v>621</v>
      </c>
      <c r="B348" s="15">
        <v>52979199249</v>
      </c>
      <c r="C348" s="7" t="s">
        <v>237</v>
      </c>
      <c r="D348" s="17" t="s">
        <v>14</v>
      </c>
      <c r="E348" s="7" t="s">
        <v>15</v>
      </c>
      <c r="F348" s="7" t="s">
        <v>765</v>
      </c>
      <c r="G348" s="9">
        <v>1704.6</v>
      </c>
      <c r="H348" s="9">
        <v>0</v>
      </c>
      <c r="I348" s="9">
        <v>1704.6</v>
      </c>
      <c r="J348" s="14"/>
      <c r="K348" s="14"/>
      <c r="L348" s="14"/>
      <c r="M348" s="14"/>
      <c r="N348" s="14"/>
      <c r="O348" s="14"/>
      <c r="P348" s="14"/>
      <c r="Q348" s="14"/>
      <c r="R348" s="14"/>
      <c r="S348" s="14"/>
      <c r="T348" s="14"/>
      <c r="U348" s="14"/>
      <c r="V348" s="14"/>
    </row>
    <row r="349" spans="1:22" s="23" customFormat="1" ht="41.25" customHeight="1">
      <c r="A349" s="7" t="s">
        <v>374</v>
      </c>
      <c r="B349" s="15">
        <v>85082465791</v>
      </c>
      <c r="C349" s="7" t="s">
        <v>237</v>
      </c>
      <c r="D349" s="17" t="s">
        <v>14</v>
      </c>
      <c r="E349" s="7" t="s">
        <v>15</v>
      </c>
      <c r="F349" s="7" t="s">
        <v>766</v>
      </c>
      <c r="G349" s="9">
        <v>1015.7</v>
      </c>
      <c r="H349" s="9">
        <v>0</v>
      </c>
      <c r="I349" s="9">
        <v>0</v>
      </c>
      <c r="J349" s="14"/>
      <c r="K349" s="14"/>
      <c r="L349" s="14"/>
      <c r="M349" s="14"/>
      <c r="N349" s="14"/>
      <c r="O349" s="14"/>
      <c r="P349" s="14"/>
      <c r="Q349" s="14"/>
      <c r="R349" s="14"/>
      <c r="S349" s="14"/>
      <c r="T349" s="14"/>
      <c r="U349" s="14"/>
      <c r="V349" s="14"/>
    </row>
    <row r="350" spans="1:22" s="23" customFormat="1" ht="41.25" customHeight="1">
      <c r="A350" s="7" t="s">
        <v>140</v>
      </c>
      <c r="B350" s="15">
        <v>29979036001031</v>
      </c>
      <c r="C350" s="7" t="s">
        <v>767</v>
      </c>
      <c r="D350" s="17" t="s">
        <v>14</v>
      </c>
      <c r="E350" s="7" t="s">
        <v>15</v>
      </c>
      <c r="F350" s="7" t="s">
        <v>768</v>
      </c>
      <c r="G350" s="9">
        <v>66702.63</v>
      </c>
      <c r="H350" s="9">
        <v>0</v>
      </c>
      <c r="I350" s="9">
        <v>66702.63</v>
      </c>
      <c r="J350" s="14"/>
      <c r="K350" s="14"/>
      <c r="L350" s="14"/>
      <c r="M350" s="14"/>
      <c r="N350" s="14"/>
      <c r="O350" s="14"/>
      <c r="P350" s="14"/>
      <c r="Q350" s="14"/>
      <c r="R350" s="14"/>
      <c r="S350" s="14"/>
      <c r="T350" s="14"/>
      <c r="U350" s="14"/>
      <c r="V350" s="14"/>
    </row>
    <row r="351" spans="1:22" s="23" customFormat="1" ht="41.25" customHeight="1">
      <c r="A351" s="7" t="s">
        <v>27</v>
      </c>
      <c r="B351" s="15">
        <v>3264927000127</v>
      </c>
      <c r="C351" s="7" t="s">
        <v>769</v>
      </c>
      <c r="D351" s="17" t="s">
        <v>14</v>
      </c>
      <c r="E351" s="7" t="s">
        <v>15</v>
      </c>
      <c r="F351" s="7" t="s">
        <v>770</v>
      </c>
      <c r="G351" s="9">
        <v>4194.24</v>
      </c>
      <c r="H351" s="9">
        <v>0</v>
      </c>
      <c r="I351" s="9">
        <v>4194.24</v>
      </c>
      <c r="J351" s="14"/>
      <c r="K351" s="14"/>
      <c r="L351" s="14"/>
      <c r="M351" s="14"/>
      <c r="N351" s="14"/>
      <c r="O351" s="14"/>
      <c r="P351" s="14"/>
      <c r="Q351" s="14"/>
      <c r="R351" s="14"/>
      <c r="S351" s="14"/>
      <c r="T351" s="14"/>
      <c r="U351" s="14"/>
      <c r="V351" s="14"/>
    </row>
    <row r="352" spans="1:22" s="23" customFormat="1" ht="41.25" customHeight="1">
      <c r="A352" s="7" t="s">
        <v>27</v>
      </c>
      <c r="B352" s="15">
        <v>3264927000127</v>
      </c>
      <c r="C352" s="7" t="s">
        <v>771</v>
      </c>
      <c r="D352" s="17" t="s">
        <v>14</v>
      </c>
      <c r="E352" s="7" t="s">
        <v>15</v>
      </c>
      <c r="F352" s="7" t="s">
        <v>772</v>
      </c>
      <c r="G352" s="9">
        <v>18288.4</v>
      </c>
      <c r="H352" s="9">
        <v>0</v>
      </c>
      <c r="I352" s="9">
        <v>18288.4</v>
      </c>
      <c r="J352" s="14"/>
      <c r="K352" s="14"/>
      <c r="L352" s="14"/>
      <c r="M352" s="14"/>
      <c r="N352" s="14"/>
      <c r="O352" s="14"/>
      <c r="P352" s="14"/>
      <c r="Q352" s="14"/>
      <c r="R352" s="14"/>
      <c r="S352" s="14"/>
      <c r="T352" s="14"/>
      <c r="U352" s="14"/>
      <c r="V352" s="14"/>
    </row>
    <row r="353" spans="1:22" s="23" customFormat="1" ht="41.25" customHeight="1">
      <c r="A353" s="7" t="s">
        <v>289</v>
      </c>
      <c r="B353" s="15">
        <v>21533342253</v>
      </c>
      <c r="C353" s="7" t="s">
        <v>237</v>
      </c>
      <c r="D353" s="17" t="s">
        <v>14</v>
      </c>
      <c r="E353" s="7" t="s">
        <v>15</v>
      </c>
      <c r="F353" s="7" t="s">
        <v>773</v>
      </c>
      <c r="G353" s="9">
        <v>2031.4</v>
      </c>
      <c r="H353" s="9">
        <v>0</v>
      </c>
      <c r="I353" s="9">
        <v>0</v>
      </c>
      <c r="J353" s="14"/>
      <c r="K353" s="14"/>
      <c r="L353" s="14"/>
      <c r="M353" s="14"/>
      <c r="N353" s="14"/>
      <c r="O353" s="14"/>
      <c r="P353" s="14"/>
      <c r="Q353" s="14"/>
      <c r="R353" s="14"/>
      <c r="S353" s="14"/>
      <c r="T353" s="14"/>
      <c r="U353" s="14"/>
      <c r="V353" s="14"/>
    </row>
    <row r="354" spans="1:22" s="23" customFormat="1" ht="41.25" customHeight="1">
      <c r="A354" s="7" t="s">
        <v>140</v>
      </c>
      <c r="B354" s="15">
        <v>29979036001031</v>
      </c>
      <c r="C354" s="7" t="s">
        <v>774</v>
      </c>
      <c r="D354" s="17" t="s">
        <v>14</v>
      </c>
      <c r="E354" s="7" t="s">
        <v>15</v>
      </c>
      <c r="F354" s="7" t="s">
        <v>775</v>
      </c>
      <c r="G354" s="9">
        <v>380</v>
      </c>
      <c r="H354" s="9">
        <v>0</v>
      </c>
      <c r="I354" s="9">
        <v>380</v>
      </c>
      <c r="J354" s="14"/>
      <c r="K354" s="14"/>
      <c r="L354" s="14"/>
      <c r="M354" s="14"/>
      <c r="N354" s="14"/>
      <c r="O354" s="14"/>
      <c r="P354" s="14"/>
      <c r="Q354" s="14"/>
      <c r="R354" s="14"/>
      <c r="S354" s="14"/>
      <c r="T354" s="14"/>
      <c r="U354" s="14"/>
      <c r="V354" s="14"/>
    </row>
    <row r="355" spans="1:22" s="23" customFormat="1" ht="41.25" customHeight="1">
      <c r="A355" s="7" t="s">
        <v>759</v>
      </c>
      <c r="B355" s="15">
        <v>84111020000120</v>
      </c>
      <c r="C355" s="7" t="s">
        <v>760</v>
      </c>
      <c r="D355" s="17" t="s">
        <v>24</v>
      </c>
      <c r="E355" s="7" t="s">
        <v>25</v>
      </c>
      <c r="F355" s="7" t="s">
        <v>776</v>
      </c>
      <c r="G355" s="9">
        <v>1045</v>
      </c>
      <c r="H355" s="9">
        <v>0</v>
      </c>
      <c r="I355" s="9">
        <v>1045</v>
      </c>
      <c r="J355" s="14"/>
      <c r="K355" s="14"/>
      <c r="L355" s="14"/>
      <c r="M355" s="14"/>
      <c r="N355" s="14"/>
      <c r="O355" s="14"/>
      <c r="P355" s="14"/>
      <c r="Q355" s="14"/>
      <c r="R355" s="14"/>
      <c r="S355" s="14"/>
      <c r="T355" s="14"/>
      <c r="U355" s="14"/>
      <c r="V355" s="14"/>
    </row>
    <row r="356" spans="1:22" s="23" customFormat="1" ht="41.25" customHeight="1">
      <c r="A356" s="7" t="s">
        <v>414</v>
      </c>
      <c r="B356" s="15">
        <v>84499755000172</v>
      </c>
      <c r="C356" s="7" t="s">
        <v>760</v>
      </c>
      <c r="D356" s="17" t="s">
        <v>24</v>
      </c>
      <c r="E356" s="7" t="s">
        <v>25</v>
      </c>
      <c r="F356" s="7" t="s">
        <v>777</v>
      </c>
      <c r="G356" s="9">
        <v>300</v>
      </c>
      <c r="H356" s="9">
        <v>0</v>
      </c>
      <c r="I356" s="9">
        <v>300</v>
      </c>
      <c r="J356" s="14"/>
      <c r="K356" s="14"/>
      <c r="L356" s="14"/>
      <c r="M356" s="14"/>
      <c r="N356" s="14"/>
      <c r="O356" s="14"/>
      <c r="P356" s="14"/>
      <c r="Q356" s="14"/>
      <c r="R356" s="14"/>
      <c r="S356" s="14"/>
      <c r="T356" s="14"/>
      <c r="U356" s="14"/>
      <c r="V356" s="14"/>
    </row>
    <row r="357" spans="1:22" s="23" customFormat="1" ht="41.25" customHeight="1">
      <c r="A357" s="7" t="s">
        <v>412</v>
      </c>
      <c r="B357" s="15">
        <v>8208008000150</v>
      </c>
      <c r="C357" s="7" t="s">
        <v>760</v>
      </c>
      <c r="D357" s="17" t="s">
        <v>24</v>
      </c>
      <c r="E357" s="7" t="s">
        <v>25</v>
      </c>
      <c r="F357" s="7" t="s">
        <v>778</v>
      </c>
      <c r="G357" s="9">
        <v>765</v>
      </c>
      <c r="H357" s="9">
        <v>0</v>
      </c>
      <c r="I357" s="9">
        <v>765</v>
      </c>
      <c r="J357" s="14"/>
      <c r="K357" s="14"/>
      <c r="L357" s="14"/>
      <c r="M357" s="14"/>
      <c r="N357" s="14"/>
      <c r="O357" s="14"/>
      <c r="P357" s="14"/>
      <c r="Q357" s="14"/>
      <c r="R357" s="14"/>
      <c r="S357" s="14"/>
      <c r="T357" s="14"/>
      <c r="U357" s="14"/>
      <c r="V357" s="14"/>
    </row>
    <row r="358" spans="1:22" s="23" customFormat="1" ht="41.25" customHeight="1">
      <c r="A358" s="7" t="s">
        <v>407</v>
      </c>
      <c r="B358" s="15">
        <v>7669772000160</v>
      </c>
      <c r="C358" s="7" t="s">
        <v>760</v>
      </c>
      <c r="D358" s="17" t="s">
        <v>24</v>
      </c>
      <c r="E358" s="7" t="s">
        <v>25</v>
      </c>
      <c r="F358" s="7" t="s">
        <v>779</v>
      </c>
      <c r="G358" s="9">
        <v>700</v>
      </c>
      <c r="H358" s="9">
        <v>0</v>
      </c>
      <c r="I358" s="9">
        <v>0</v>
      </c>
      <c r="J358" s="14"/>
      <c r="K358" s="14"/>
      <c r="L358" s="14"/>
      <c r="M358" s="14"/>
      <c r="N358" s="14"/>
      <c r="O358" s="14"/>
      <c r="P358" s="14"/>
      <c r="Q358" s="14"/>
      <c r="R358" s="14"/>
      <c r="S358" s="14"/>
      <c r="T358" s="14"/>
      <c r="U358" s="14"/>
      <c r="V358" s="14"/>
    </row>
    <row r="359" spans="1:22" s="23" customFormat="1" ht="41.25" customHeight="1">
      <c r="A359" s="7" t="s">
        <v>407</v>
      </c>
      <c r="B359" s="15">
        <v>7669772000160</v>
      </c>
      <c r="C359" s="7" t="s">
        <v>760</v>
      </c>
      <c r="D359" s="17" t="s">
        <v>24</v>
      </c>
      <c r="E359" s="7" t="s">
        <v>25</v>
      </c>
      <c r="F359" s="7" t="s">
        <v>780</v>
      </c>
      <c r="G359" s="9">
        <v>700</v>
      </c>
      <c r="H359" s="9">
        <v>0</v>
      </c>
      <c r="I359" s="9">
        <v>0</v>
      </c>
      <c r="J359" s="14"/>
      <c r="K359" s="14"/>
      <c r="L359" s="14"/>
      <c r="M359" s="14"/>
      <c r="N359" s="14"/>
      <c r="O359" s="14"/>
      <c r="P359" s="14"/>
      <c r="Q359" s="14"/>
      <c r="R359" s="14"/>
      <c r="S359" s="14"/>
      <c r="T359" s="14"/>
      <c r="U359" s="14"/>
      <c r="V359" s="14"/>
    </row>
    <row r="360" spans="1:22" s="23" customFormat="1" ht="41.25" customHeight="1">
      <c r="A360" s="7" t="s">
        <v>759</v>
      </c>
      <c r="B360" s="15">
        <v>84111020000120</v>
      </c>
      <c r="C360" s="7" t="s">
        <v>760</v>
      </c>
      <c r="D360" s="17" t="s">
        <v>14</v>
      </c>
      <c r="E360" s="7" t="s">
        <v>15</v>
      </c>
      <c r="F360" s="7" t="s">
        <v>781</v>
      </c>
      <c r="G360" s="9">
        <v>6175</v>
      </c>
      <c r="H360" s="9">
        <v>0</v>
      </c>
      <c r="I360" s="9">
        <v>6175</v>
      </c>
      <c r="J360" s="14"/>
      <c r="K360" s="14"/>
      <c r="L360" s="14"/>
      <c r="M360" s="14"/>
      <c r="N360" s="14"/>
      <c r="O360" s="14"/>
      <c r="P360" s="14"/>
      <c r="Q360" s="14"/>
      <c r="R360" s="14"/>
      <c r="S360" s="14"/>
      <c r="T360" s="14"/>
      <c r="U360" s="14"/>
      <c r="V360" s="14"/>
    </row>
    <row r="361" spans="1:22" s="23" customFormat="1" ht="41.25" customHeight="1">
      <c r="A361" s="7" t="s">
        <v>412</v>
      </c>
      <c r="B361" s="15">
        <v>8208008000150</v>
      </c>
      <c r="C361" s="7" t="s">
        <v>760</v>
      </c>
      <c r="D361" s="17" t="s">
        <v>24</v>
      </c>
      <c r="E361" s="7" t="s">
        <v>25</v>
      </c>
      <c r="F361" s="7" t="s">
        <v>782</v>
      </c>
      <c r="G361" s="9">
        <v>9180</v>
      </c>
      <c r="H361" s="9">
        <v>0</v>
      </c>
      <c r="I361" s="9">
        <v>9180</v>
      </c>
      <c r="J361" s="14"/>
      <c r="K361" s="14"/>
      <c r="L361" s="14"/>
      <c r="M361" s="14"/>
      <c r="N361" s="14"/>
      <c r="O361" s="14"/>
      <c r="P361" s="14"/>
      <c r="Q361" s="14"/>
      <c r="R361" s="14"/>
      <c r="S361" s="14"/>
      <c r="T361" s="14"/>
      <c r="U361" s="14"/>
      <c r="V361" s="14"/>
    </row>
    <row r="362" spans="1:22" s="23" customFormat="1" ht="41.25" customHeight="1">
      <c r="A362" s="7" t="s">
        <v>414</v>
      </c>
      <c r="B362" s="15">
        <v>84499755000172</v>
      </c>
      <c r="C362" s="7" t="s">
        <v>760</v>
      </c>
      <c r="D362" s="17" t="s">
        <v>24</v>
      </c>
      <c r="E362" s="7" t="s">
        <v>25</v>
      </c>
      <c r="F362" s="7" t="s">
        <v>783</v>
      </c>
      <c r="G362" s="9">
        <v>7941</v>
      </c>
      <c r="H362" s="9">
        <v>0</v>
      </c>
      <c r="I362" s="9">
        <f>7941</f>
        <v>7941</v>
      </c>
      <c r="J362" s="14"/>
      <c r="K362" s="14"/>
      <c r="L362" s="14"/>
      <c r="M362" s="14"/>
      <c r="N362" s="14"/>
      <c r="O362" s="14"/>
      <c r="P362" s="14"/>
      <c r="Q362" s="14"/>
      <c r="R362" s="14"/>
      <c r="S362" s="14"/>
      <c r="T362" s="14"/>
      <c r="U362" s="14"/>
      <c r="V362" s="14"/>
    </row>
    <row r="363" spans="1:22" s="23" customFormat="1" ht="41.25" customHeight="1">
      <c r="A363" s="7" t="s">
        <v>254</v>
      </c>
      <c r="B363" s="15">
        <v>8848656000170</v>
      </c>
      <c r="C363" s="7" t="s">
        <v>784</v>
      </c>
      <c r="D363" s="17" t="s">
        <v>14</v>
      </c>
      <c r="E363" s="7" t="s">
        <v>15</v>
      </c>
      <c r="F363" s="7" t="s">
        <v>785</v>
      </c>
      <c r="G363" s="9">
        <v>30</v>
      </c>
      <c r="H363" s="9">
        <v>0</v>
      </c>
      <c r="I363" s="9">
        <v>30</v>
      </c>
      <c r="J363" s="14"/>
      <c r="K363" s="14"/>
      <c r="L363" s="14"/>
      <c r="M363" s="14"/>
      <c r="N363" s="14"/>
      <c r="O363" s="14"/>
      <c r="P363" s="14"/>
      <c r="Q363" s="14"/>
      <c r="R363" s="14"/>
      <c r="S363" s="14"/>
      <c r="T363" s="14"/>
      <c r="U363" s="14"/>
      <c r="V363" s="14"/>
    </row>
    <row r="364" spans="1:22" s="23" customFormat="1" ht="41.25" customHeight="1">
      <c r="A364" s="7" t="s">
        <v>257</v>
      </c>
      <c r="B364" s="15">
        <v>5610079000196</v>
      </c>
      <c r="C364" s="7" t="s">
        <v>786</v>
      </c>
      <c r="D364" s="17" t="s">
        <v>14</v>
      </c>
      <c r="E364" s="7" t="s">
        <v>15</v>
      </c>
      <c r="F364" s="7" t="s">
        <v>787</v>
      </c>
      <c r="G364" s="9">
        <v>186.23</v>
      </c>
      <c r="H364" s="9">
        <v>0</v>
      </c>
      <c r="I364" s="9">
        <v>186.23</v>
      </c>
      <c r="J364" s="14"/>
      <c r="K364" s="14"/>
      <c r="L364" s="14"/>
      <c r="M364" s="14"/>
      <c r="N364" s="14"/>
      <c r="O364" s="14"/>
      <c r="P364" s="14"/>
      <c r="Q364" s="14"/>
      <c r="R364" s="14"/>
      <c r="S364" s="14"/>
      <c r="T364" s="14"/>
      <c r="U364" s="14"/>
      <c r="V364" s="14"/>
    </row>
    <row r="365" spans="1:22" s="23" customFormat="1" ht="41.25" customHeight="1">
      <c r="A365" s="7" t="s">
        <v>61</v>
      </c>
      <c r="B365" s="15">
        <v>14539454000140</v>
      </c>
      <c r="C365" s="7" t="s">
        <v>788</v>
      </c>
      <c r="D365" s="17" t="s">
        <v>24</v>
      </c>
      <c r="E365" s="7" t="s">
        <v>25</v>
      </c>
      <c r="F365" s="7" t="s">
        <v>789</v>
      </c>
      <c r="G365" s="9">
        <v>13451.4</v>
      </c>
      <c r="H365" s="9">
        <v>5194</v>
      </c>
      <c r="I365" s="9">
        <f>3736.5+2194.2+2326.7+5194</f>
        <v>13451.4</v>
      </c>
      <c r="J365" s="14"/>
      <c r="K365" s="14"/>
      <c r="L365" s="14"/>
      <c r="M365" s="14"/>
      <c r="N365" s="14"/>
      <c r="O365" s="14"/>
      <c r="P365" s="14"/>
      <c r="Q365" s="14"/>
      <c r="R365" s="14"/>
      <c r="S365" s="14"/>
      <c r="T365" s="14"/>
      <c r="U365" s="14"/>
      <c r="V365" s="14"/>
    </row>
    <row r="366" spans="1:22" s="23" customFormat="1" ht="41.25" customHeight="1">
      <c r="A366" s="7" t="s">
        <v>80</v>
      </c>
      <c r="B366" s="15">
        <v>33000118000179</v>
      </c>
      <c r="C366" s="7" t="s">
        <v>790</v>
      </c>
      <c r="D366" s="17" t="s">
        <v>14</v>
      </c>
      <c r="E366" s="7" t="s">
        <v>15</v>
      </c>
      <c r="F366" s="7" t="s">
        <v>791</v>
      </c>
      <c r="G366" s="9">
        <v>77.24</v>
      </c>
      <c r="H366" s="9">
        <v>0</v>
      </c>
      <c r="I366" s="9">
        <v>77.24</v>
      </c>
      <c r="J366" s="14"/>
      <c r="K366" s="14"/>
      <c r="L366" s="14"/>
      <c r="M366" s="14"/>
      <c r="N366" s="14"/>
      <c r="O366" s="14"/>
      <c r="P366" s="14"/>
      <c r="Q366" s="14"/>
      <c r="R366" s="14"/>
      <c r="S366" s="14"/>
      <c r="T366" s="14"/>
      <c r="U366" s="14"/>
      <c r="V366" s="14"/>
    </row>
    <row r="367" spans="1:22" s="23" customFormat="1" ht="41.25" customHeight="1">
      <c r="A367" s="7" t="s">
        <v>168</v>
      </c>
      <c r="B367" s="15">
        <v>4153748000185</v>
      </c>
      <c r="C367" s="7" t="s">
        <v>792</v>
      </c>
      <c r="D367" s="17" t="s">
        <v>24</v>
      </c>
      <c r="E367" s="7" t="s">
        <v>25</v>
      </c>
      <c r="F367" s="7" t="s">
        <v>793</v>
      </c>
      <c r="G367" s="9">
        <v>609</v>
      </c>
      <c r="H367" s="9">
        <v>0</v>
      </c>
      <c r="I367" s="9">
        <v>0</v>
      </c>
      <c r="J367" s="14"/>
      <c r="K367" s="14"/>
      <c r="L367" s="14"/>
      <c r="M367" s="14"/>
      <c r="N367" s="14"/>
      <c r="O367" s="14"/>
      <c r="P367" s="14"/>
      <c r="Q367" s="14"/>
      <c r="R367" s="14"/>
      <c r="S367" s="14"/>
      <c r="T367" s="14"/>
      <c r="U367" s="14"/>
      <c r="V367" s="14"/>
    </row>
    <row r="368" spans="1:22" s="23" customFormat="1" ht="41.25" customHeight="1">
      <c r="A368" s="7" t="s">
        <v>794</v>
      </c>
      <c r="B368" s="15">
        <v>10183465000340</v>
      </c>
      <c r="C368" s="7" t="s">
        <v>795</v>
      </c>
      <c r="D368" s="17" t="s">
        <v>24</v>
      </c>
      <c r="E368" s="7" t="s">
        <v>20</v>
      </c>
      <c r="F368" s="7" t="s">
        <v>796</v>
      </c>
      <c r="G368" s="9">
        <v>357</v>
      </c>
      <c r="H368" s="9">
        <v>0</v>
      </c>
      <c r="I368" s="9">
        <v>0</v>
      </c>
      <c r="J368" s="14"/>
      <c r="K368" s="14"/>
      <c r="L368" s="14"/>
      <c r="M368" s="14"/>
      <c r="N368" s="14"/>
      <c r="O368" s="14"/>
      <c r="P368" s="14"/>
      <c r="Q368" s="14"/>
      <c r="R368" s="14"/>
      <c r="S368" s="14"/>
      <c r="T368" s="14"/>
      <c r="U368" s="14"/>
      <c r="V368" s="14"/>
    </row>
    <row r="369" spans="1:22" s="23" customFormat="1" ht="41.25" customHeight="1">
      <c r="A369" s="7" t="s">
        <v>676</v>
      </c>
      <c r="B369" s="15">
        <v>11950399000198</v>
      </c>
      <c r="C369" s="7" t="s">
        <v>797</v>
      </c>
      <c r="D369" s="17" t="s">
        <v>24</v>
      </c>
      <c r="E369" s="7" t="s">
        <v>25</v>
      </c>
      <c r="F369" s="7" t="s">
        <v>798</v>
      </c>
      <c r="G369" s="9">
        <v>205.43</v>
      </c>
      <c r="H369" s="9">
        <v>0</v>
      </c>
      <c r="I369" s="9">
        <v>0</v>
      </c>
      <c r="J369" s="14"/>
      <c r="K369" s="14"/>
      <c r="L369" s="14"/>
      <c r="M369" s="14"/>
      <c r="N369" s="14"/>
      <c r="O369" s="14"/>
      <c r="P369" s="14"/>
      <c r="Q369" s="14"/>
      <c r="R369" s="14"/>
      <c r="S369" s="14"/>
      <c r="T369" s="14"/>
      <c r="U369" s="14"/>
      <c r="V369" s="14"/>
    </row>
    <row r="370" spans="1:22" s="23" customFormat="1" ht="41.25" customHeight="1">
      <c r="A370" s="7" t="s">
        <v>676</v>
      </c>
      <c r="B370" s="15">
        <v>11950399000198</v>
      </c>
      <c r="C370" s="7" t="s">
        <v>799</v>
      </c>
      <c r="D370" s="17" t="s">
        <v>24</v>
      </c>
      <c r="E370" s="7" t="s">
        <v>25</v>
      </c>
      <c r="F370" s="7" t="s">
        <v>800</v>
      </c>
      <c r="G370" s="9">
        <v>1193</v>
      </c>
      <c r="H370" s="9">
        <v>0</v>
      </c>
      <c r="I370" s="9">
        <v>0</v>
      </c>
      <c r="J370" s="14"/>
      <c r="K370" s="14"/>
      <c r="L370" s="14"/>
      <c r="M370" s="14"/>
      <c r="N370" s="14"/>
      <c r="O370" s="14"/>
      <c r="P370" s="14"/>
      <c r="Q370" s="14"/>
      <c r="R370" s="14"/>
      <c r="S370" s="14"/>
      <c r="T370" s="14"/>
      <c r="U370" s="14"/>
      <c r="V370" s="14"/>
    </row>
    <row r="371" spans="1:22" s="23" customFormat="1" ht="41.25" customHeight="1">
      <c r="A371" s="7" t="s">
        <v>801</v>
      </c>
      <c r="B371" s="15">
        <v>9077985000128</v>
      </c>
      <c r="C371" s="7" t="s">
        <v>802</v>
      </c>
      <c r="D371" s="17" t="s">
        <v>14</v>
      </c>
      <c r="E371" s="7" t="s">
        <v>29</v>
      </c>
      <c r="F371" s="7" t="s">
        <v>803</v>
      </c>
      <c r="G371" s="9">
        <v>990</v>
      </c>
      <c r="H371" s="9">
        <v>0</v>
      </c>
      <c r="I371" s="9">
        <f>990</f>
        <v>990</v>
      </c>
      <c r="J371" s="14"/>
      <c r="K371" s="14"/>
      <c r="L371" s="14"/>
      <c r="M371" s="14"/>
      <c r="N371" s="14"/>
      <c r="O371" s="14"/>
      <c r="P371" s="14"/>
      <c r="Q371" s="14"/>
      <c r="R371" s="14"/>
      <c r="S371" s="14"/>
      <c r="T371" s="14"/>
      <c r="U371" s="14"/>
      <c r="V371" s="14"/>
    </row>
    <row r="372" spans="1:22" s="23" customFormat="1" ht="41.25" customHeight="1">
      <c r="A372" s="7" t="s">
        <v>387</v>
      </c>
      <c r="B372" s="15">
        <v>2765976000180</v>
      </c>
      <c r="C372" s="7" t="s">
        <v>804</v>
      </c>
      <c r="D372" s="17" t="s">
        <v>24</v>
      </c>
      <c r="E372" s="7" t="s">
        <v>25</v>
      </c>
      <c r="F372" s="7" t="s">
        <v>805</v>
      </c>
      <c r="G372" s="9">
        <v>609</v>
      </c>
      <c r="H372" s="9">
        <v>0</v>
      </c>
      <c r="I372" s="9">
        <v>609</v>
      </c>
      <c r="J372" s="14"/>
      <c r="K372" s="14"/>
      <c r="L372" s="14"/>
      <c r="M372" s="14"/>
      <c r="N372" s="14"/>
      <c r="O372" s="14"/>
      <c r="P372" s="14"/>
      <c r="Q372" s="14"/>
      <c r="R372" s="14"/>
      <c r="S372" s="14"/>
      <c r="T372" s="14"/>
      <c r="U372" s="14"/>
      <c r="V372" s="14"/>
    </row>
    <row r="373" spans="1:22" s="23" customFormat="1" ht="41.25" customHeight="1">
      <c r="A373" s="7" t="s">
        <v>320</v>
      </c>
      <c r="B373" s="15">
        <v>33392072168</v>
      </c>
      <c r="C373" s="7" t="s">
        <v>806</v>
      </c>
      <c r="D373" s="17" t="s">
        <v>14</v>
      </c>
      <c r="E373" s="7" t="s">
        <v>15</v>
      </c>
      <c r="F373" s="7" t="s">
        <v>807</v>
      </c>
      <c r="G373" s="9">
        <v>1856.25</v>
      </c>
      <c r="H373" s="9">
        <v>0</v>
      </c>
      <c r="I373" s="9">
        <v>1856.25</v>
      </c>
      <c r="J373" s="14"/>
      <c r="K373" s="14"/>
      <c r="L373" s="14"/>
      <c r="M373" s="14"/>
      <c r="N373" s="14"/>
      <c r="O373" s="14"/>
      <c r="P373" s="14"/>
      <c r="Q373" s="14"/>
      <c r="R373" s="14"/>
      <c r="S373" s="14"/>
      <c r="T373" s="14"/>
      <c r="U373" s="14"/>
      <c r="V373" s="14"/>
    </row>
    <row r="374" spans="1:22" s="23" customFormat="1" ht="41.25" customHeight="1">
      <c r="A374" s="7" t="s">
        <v>251</v>
      </c>
      <c r="B374" s="15">
        <v>4406195000125</v>
      </c>
      <c r="C374" s="7" t="s">
        <v>808</v>
      </c>
      <c r="D374" s="17" t="s">
        <v>14</v>
      </c>
      <c r="E374" s="7" t="s">
        <v>15</v>
      </c>
      <c r="F374" s="7" t="s">
        <v>809</v>
      </c>
      <c r="G374" s="9">
        <v>205.2</v>
      </c>
      <c r="H374" s="9">
        <v>0</v>
      </c>
      <c r="I374" s="9">
        <v>205.2</v>
      </c>
      <c r="J374" s="14"/>
      <c r="K374" s="14"/>
      <c r="L374" s="14"/>
      <c r="M374" s="14"/>
      <c r="N374" s="14"/>
      <c r="O374" s="14"/>
      <c r="P374" s="14"/>
      <c r="Q374" s="14"/>
      <c r="R374" s="14"/>
      <c r="S374" s="14"/>
      <c r="T374" s="14"/>
      <c r="U374" s="14"/>
      <c r="V374" s="14"/>
    </row>
    <row r="375" spans="1:22" s="23" customFormat="1" ht="41.25" customHeight="1">
      <c r="A375" s="7" t="s">
        <v>810</v>
      </c>
      <c r="B375" s="15">
        <v>2275457291</v>
      </c>
      <c r="C375" s="7" t="s">
        <v>237</v>
      </c>
      <c r="D375" s="17" t="s">
        <v>14</v>
      </c>
      <c r="E375" s="7" t="s">
        <v>15</v>
      </c>
      <c r="F375" s="7" t="s">
        <v>811</v>
      </c>
      <c r="G375" s="9">
        <v>987.26</v>
      </c>
      <c r="H375" s="9">
        <v>0</v>
      </c>
      <c r="I375" s="9">
        <v>987.26</v>
      </c>
      <c r="J375" s="14"/>
      <c r="K375" s="14"/>
      <c r="L375" s="14"/>
      <c r="M375" s="14"/>
      <c r="N375" s="14"/>
      <c r="O375" s="14"/>
      <c r="P375" s="14"/>
      <c r="Q375" s="14"/>
      <c r="R375" s="14"/>
      <c r="S375" s="14"/>
      <c r="T375" s="14"/>
      <c r="U375" s="14"/>
      <c r="V375" s="14"/>
    </row>
    <row r="376" spans="1:22" s="23" customFormat="1" ht="41.25" customHeight="1">
      <c r="A376" s="7" t="s">
        <v>812</v>
      </c>
      <c r="B376" s="15">
        <v>40697371204</v>
      </c>
      <c r="C376" s="7" t="s">
        <v>237</v>
      </c>
      <c r="D376" s="17" t="s">
        <v>14</v>
      </c>
      <c r="E376" s="7" t="s">
        <v>15</v>
      </c>
      <c r="F376" s="7" t="s">
        <v>813</v>
      </c>
      <c r="G376" s="9">
        <v>1563.16</v>
      </c>
      <c r="H376" s="9">
        <v>0</v>
      </c>
      <c r="I376" s="9">
        <v>1563.16</v>
      </c>
      <c r="J376" s="14"/>
      <c r="K376" s="14"/>
      <c r="L376" s="14"/>
      <c r="M376" s="14"/>
      <c r="N376" s="14"/>
      <c r="O376" s="14"/>
      <c r="P376" s="14"/>
      <c r="Q376" s="14"/>
      <c r="R376" s="14"/>
      <c r="S376" s="14"/>
      <c r="T376" s="14"/>
      <c r="U376" s="14"/>
      <c r="V376" s="14"/>
    </row>
    <row r="377" spans="1:22" s="23" customFormat="1" ht="41.25" customHeight="1">
      <c r="A377" s="7" t="s">
        <v>186</v>
      </c>
      <c r="B377" s="15">
        <v>23861690225</v>
      </c>
      <c r="C377" s="7" t="s">
        <v>237</v>
      </c>
      <c r="D377" s="17" t="s">
        <v>14</v>
      </c>
      <c r="E377" s="7" t="s">
        <v>15</v>
      </c>
      <c r="F377" s="7" t="s">
        <v>814</v>
      </c>
      <c r="G377" s="9">
        <v>2344.7400000000002</v>
      </c>
      <c r="H377" s="9">
        <v>0</v>
      </c>
      <c r="I377" s="9">
        <v>2344.7400000000002</v>
      </c>
      <c r="J377" s="14"/>
      <c r="K377" s="14"/>
      <c r="L377" s="14"/>
      <c r="M377" s="14"/>
      <c r="N377" s="14"/>
      <c r="O377" s="14"/>
      <c r="P377" s="14"/>
      <c r="Q377" s="14"/>
      <c r="R377" s="14"/>
      <c r="S377" s="14"/>
      <c r="T377" s="14"/>
      <c r="U377" s="14"/>
      <c r="V377" s="14"/>
    </row>
    <row r="378" spans="1:22" s="23" customFormat="1" ht="41.25" customHeight="1">
      <c r="A378" s="7" t="s">
        <v>289</v>
      </c>
      <c r="B378" s="15">
        <v>21533342253</v>
      </c>
      <c r="C378" s="7" t="s">
        <v>237</v>
      </c>
      <c r="D378" s="17" t="s">
        <v>14</v>
      </c>
      <c r="E378" s="7" t="s">
        <v>15</v>
      </c>
      <c r="F378" s="7" t="s">
        <v>815</v>
      </c>
      <c r="G378" s="9">
        <v>1645.44</v>
      </c>
      <c r="H378" s="9">
        <v>0</v>
      </c>
      <c r="I378" s="9">
        <v>1645.44</v>
      </c>
      <c r="J378" s="14"/>
      <c r="K378" s="14"/>
      <c r="L378" s="14"/>
      <c r="M378" s="14"/>
      <c r="N378" s="14"/>
      <c r="O378" s="14"/>
      <c r="P378" s="14"/>
      <c r="Q378" s="14"/>
      <c r="R378" s="14"/>
      <c r="S378" s="14"/>
      <c r="T378" s="14"/>
      <c r="U378" s="14"/>
      <c r="V378" s="14"/>
    </row>
    <row r="379" spans="1:22" s="23" customFormat="1" ht="41.25" customHeight="1">
      <c r="A379" s="7" t="s">
        <v>374</v>
      </c>
      <c r="B379" s="15">
        <v>85082465791</v>
      </c>
      <c r="C379" s="7" t="s">
        <v>237</v>
      </c>
      <c r="D379" s="17" t="s">
        <v>14</v>
      </c>
      <c r="E379" s="7" t="s">
        <v>15</v>
      </c>
      <c r="F379" s="7" t="s">
        <v>816</v>
      </c>
      <c r="G379" s="9">
        <v>822.72</v>
      </c>
      <c r="H379" s="9">
        <v>0</v>
      </c>
      <c r="I379" s="9">
        <v>822.72</v>
      </c>
      <c r="J379" s="14"/>
      <c r="K379" s="14"/>
      <c r="L379" s="14"/>
      <c r="M379" s="14"/>
      <c r="N379" s="14"/>
      <c r="O379" s="14"/>
      <c r="P379" s="14"/>
      <c r="Q379" s="14"/>
      <c r="R379" s="14"/>
      <c r="S379" s="14"/>
      <c r="T379" s="14"/>
      <c r="U379" s="14"/>
      <c r="V379" s="14"/>
    </row>
    <row r="380" spans="1:22" s="23" customFormat="1" ht="151.5" customHeight="1">
      <c r="A380" s="7" t="s">
        <v>271</v>
      </c>
      <c r="B380" s="15">
        <v>2844344000102</v>
      </c>
      <c r="C380" s="7" t="s">
        <v>817</v>
      </c>
      <c r="D380" s="17" t="s">
        <v>14</v>
      </c>
      <c r="E380" s="7" t="s">
        <v>15</v>
      </c>
      <c r="F380" s="7" t="s">
        <v>818</v>
      </c>
      <c r="G380" s="9">
        <v>154761.88</v>
      </c>
      <c r="H380" s="9">
        <v>0</v>
      </c>
      <c r="I380" s="9">
        <v>154761.88</v>
      </c>
      <c r="J380" s="14"/>
      <c r="K380" s="14"/>
      <c r="L380" s="14"/>
      <c r="M380" s="14"/>
      <c r="N380" s="14"/>
      <c r="O380" s="14"/>
      <c r="P380" s="14"/>
      <c r="Q380" s="14"/>
      <c r="R380" s="14"/>
      <c r="S380" s="14"/>
      <c r="T380" s="14"/>
      <c r="U380" s="14"/>
      <c r="V380" s="14"/>
    </row>
    <row r="381" spans="1:22" s="23" customFormat="1" ht="41.25" customHeight="1">
      <c r="A381" s="7" t="s">
        <v>819</v>
      </c>
      <c r="B381" s="15">
        <v>43870295287</v>
      </c>
      <c r="C381" s="7" t="s">
        <v>237</v>
      </c>
      <c r="D381" s="17" t="s">
        <v>14</v>
      </c>
      <c r="E381" s="7" t="s">
        <v>15</v>
      </c>
      <c r="F381" s="7" t="s">
        <v>820</v>
      </c>
      <c r="G381" s="9">
        <v>987.26</v>
      </c>
      <c r="H381" s="9">
        <v>0</v>
      </c>
      <c r="I381" s="9">
        <v>987.26</v>
      </c>
      <c r="J381" s="14"/>
      <c r="K381" s="14"/>
      <c r="L381" s="14"/>
      <c r="M381" s="14"/>
      <c r="N381" s="14"/>
      <c r="O381" s="14"/>
      <c r="P381" s="14"/>
      <c r="Q381" s="14"/>
      <c r="R381" s="14"/>
      <c r="S381" s="14"/>
      <c r="T381" s="14"/>
      <c r="U381" s="14"/>
      <c r="V381" s="14"/>
    </row>
    <row r="382" spans="1:22" s="23" customFormat="1" ht="91.5" customHeight="1">
      <c r="A382" s="7" t="s">
        <v>53</v>
      </c>
      <c r="B382" s="15">
        <v>2341467000120</v>
      </c>
      <c r="C382" s="7" t="s">
        <v>821</v>
      </c>
      <c r="D382" s="17" t="s">
        <v>14</v>
      </c>
      <c r="E382" s="7" t="s">
        <v>29</v>
      </c>
      <c r="F382" s="7" t="s">
        <v>822</v>
      </c>
      <c r="G382" s="9">
        <v>50000</v>
      </c>
      <c r="H382" s="9">
        <v>0</v>
      </c>
      <c r="I382" s="9">
        <v>0</v>
      </c>
      <c r="J382" s="14"/>
      <c r="K382" s="14"/>
      <c r="L382" s="14"/>
      <c r="M382" s="14"/>
      <c r="N382" s="14"/>
      <c r="O382" s="14"/>
      <c r="P382" s="14"/>
      <c r="Q382" s="14"/>
      <c r="R382" s="14"/>
      <c r="S382" s="14"/>
      <c r="T382" s="14"/>
      <c r="U382" s="14"/>
      <c r="V382" s="14"/>
    </row>
    <row r="383" spans="1:22" s="23" customFormat="1" ht="41.25" customHeight="1">
      <c r="A383" s="7" t="s">
        <v>346</v>
      </c>
      <c r="B383" s="15">
        <v>4289455204</v>
      </c>
      <c r="C383" s="7" t="s">
        <v>237</v>
      </c>
      <c r="D383" s="17" t="s">
        <v>14</v>
      </c>
      <c r="E383" s="7" t="s">
        <v>15</v>
      </c>
      <c r="F383" s="7" t="s">
        <v>823</v>
      </c>
      <c r="G383" s="9">
        <v>1953.95</v>
      </c>
      <c r="H383" s="9">
        <v>0</v>
      </c>
      <c r="I383" s="9">
        <v>1953.95</v>
      </c>
      <c r="J383" s="14"/>
      <c r="K383" s="14"/>
      <c r="L383" s="14"/>
      <c r="M383" s="14"/>
      <c r="N383" s="14"/>
      <c r="O383" s="14"/>
      <c r="P383" s="14"/>
      <c r="Q383" s="14"/>
      <c r="R383" s="14"/>
      <c r="S383" s="14"/>
      <c r="T383" s="14"/>
      <c r="U383" s="14"/>
      <c r="V383" s="14"/>
    </row>
    <row r="384" spans="1:22" s="23" customFormat="1" ht="41.25" customHeight="1">
      <c r="A384" s="7" t="s">
        <v>824</v>
      </c>
      <c r="B384" s="15">
        <v>43719996204</v>
      </c>
      <c r="C384" s="7" t="s">
        <v>237</v>
      </c>
      <c r="D384" s="17" t="s">
        <v>14</v>
      </c>
      <c r="E384" s="7" t="s">
        <v>15</v>
      </c>
      <c r="F384" s="7" t="s">
        <v>825</v>
      </c>
      <c r="G384" s="9">
        <v>781.58</v>
      </c>
      <c r="H384" s="9">
        <v>0</v>
      </c>
      <c r="I384" s="9">
        <v>781.58</v>
      </c>
      <c r="J384" s="14"/>
      <c r="K384" s="14"/>
      <c r="L384" s="14"/>
      <c r="M384" s="14"/>
      <c r="N384" s="14"/>
      <c r="O384" s="14"/>
      <c r="P384" s="14"/>
      <c r="Q384" s="14"/>
      <c r="R384" s="14"/>
      <c r="S384" s="14"/>
      <c r="T384" s="14"/>
      <c r="U384" s="14"/>
      <c r="V384" s="14"/>
    </row>
    <row r="385" spans="1:22" s="23" customFormat="1" ht="41.25" customHeight="1">
      <c r="A385" s="7" t="s">
        <v>287</v>
      </c>
      <c r="B385" s="15">
        <v>38280710230</v>
      </c>
      <c r="C385" s="7" t="s">
        <v>237</v>
      </c>
      <c r="D385" s="17" t="s">
        <v>14</v>
      </c>
      <c r="E385" s="7" t="s">
        <v>15</v>
      </c>
      <c r="F385" s="7" t="s">
        <v>826</v>
      </c>
      <c r="G385" s="9">
        <v>742.5</v>
      </c>
      <c r="H385" s="9">
        <v>0</v>
      </c>
      <c r="I385" s="9">
        <v>742.5</v>
      </c>
      <c r="J385" s="14"/>
      <c r="K385" s="14"/>
      <c r="L385" s="14"/>
      <c r="M385" s="14"/>
      <c r="N385" s="14"/>
      <c r="O385" s="14"/>
      <c r="P385" s="14"/>
      <c r="Q385" s="14"/>
      <c r="R385" s="14"/>
      <c r="S385" s="14"/>
      <c r="T385" s="14"/>
      <c r="U385" s="14"/>
      <c r="V385" s="14"/>
    </row>
    <row r="386" spans="1:22" s="23" customFormat="1" ht="41.25" customHeight="1">
      <c r="A386" s="7" t="s">
        <v>827</v>
      </c>
      <c r="B386" s="15">
        <v>97594610806</v>
      </c>
      <c r="C386" s="7" t="s">
        <v>237</v>
      </c>
      <c r="D386" s="17" t="s">
        <v>14</v>
      </c>
      <c r="E386" s="7" t="s">
        <v>15</v>
      </c>
      <c r="F386" s="7" t="s">
        <v>828</v>
      </c>
      <c r="G386" s="9">
        <v>1563.16</v>
      </c>
      <c r="H386" s="9">
        <v>0</v>
      </c>
      <c r="I386" s="9">
        <v>1563.16</v>
      </c>
      <c r="J386" s="14"/>
      <c r="K386" s="14"/>
      <c r="L386" s="14"/>
      <c r="M386" s="14"/>
      <c r="N386" s="14"/>
      <c r="O386" s="14"/>
      <c r="P386" s="14"/>
      <c r="Q386" s="14"/>
      <c r="R386" s="14"/>
      <c r="S386" s="14"/>
      <c r="T386" s="14"/>
      <c r="U386" s="14"/>
      <c r="V386" s="14"/>
    </row>
    <row r="387" spans="1:22" s="23" customFormat="1" ht="41.25" customHeight="1">
      <c r="A387" s="7" t="s">
        <v>737</v>
      </c>
      <c r="B387" s="15">
        <v>11179244249</v>
      </c>
      <c r="C387" s="7" t="s">
        <v>237</v>
      </c>
      <c r="D387" s="17" t="s">
        <v>14</v>
      </c>
      <c r="E387" s="7" t="s">
        <v>15</v>
      </c>
      <c r="F387" s="7" t="s">
        <v>829</v>
      </c>
      <c r="G387" s="9">
        <v>822.72</v>
      </c>
      <c r="H387" s="9">
        <v>0</v>
      </c>
      <c r="I387" s="9">
        <v>822.72</v>
      </c>
      <c r="J387" s="14"/>
      <c r="K387" s="14"/>
      <c r="L387" s="14"/>
      <c r="M387" s="14"/>
      <c r="N387" s="14"/>
      <c r="O387" s="14"/>
      <c r="P387" s="14"/>
      <c r="Q387" s="14"/>
      <c r="R387" s="14"/>
      <c r="S387" s="14"/>
      <c r="T387" s="14"/>
      <c r="U387" s="14"/>
      <c r="V387" s="14"/>
    </row>
    <row r="388" spans="1:22" s="23" customFormat="1" ht="102.75" customHeight="1">
      <c r="A388" s="7" t="s">
        <v>73</v>
      </c>
      <c r="B388" s="15">
        <v>5047556000157</v>
      </c>
      <c r="C388" s="7" t="s">
        <v>830</v>
      </c>
      <c r="D388" s="17" t="s">
        <v>24</v>
      </c>
      <c r="E388" s="7" t="s">
        <v>33</v>
      </c>
      <c r="F388" s="7" t="s">
        <v>831</v>
      </c>
      <c r="G388" s="9">
        <v>45540</v>
      </c>
      <c r="H388" s="9">
        <v>19800</v>
      </c>
      <c r="I388" s="9">
        <f>5940+9900+19800</f>
        <v>35640</v>
      </c>
      <c r="J388" s="14"/>
      <c r="K388" s="14"/>
      <c r="L388" s="14"/>
      <c r="M388" s="14"/>
      <c r="N388" s="14"/>
      <c r="O388" s="14"/>
      <c r="P388" s="14"/>
      <c r="Q388" s="14"/>
      <c r="R388" s="14"/>
      <c r="S388" s="14"/>
      <c r="T388" s="14"/>
      <c r="U388" s="14"/>
      <c r="V388" s="14"/>
    </row>
    <row r="389" spans="1:22" s="23" customFormat="1" ht="41.25" customHeight="1">
      <c r="A389" s="7" t="s">
        <v>480</v>
      </c>
      <c r="B389" s="15">
        <v>6372664000168</v>
      </c>
      <c r="C389" s="7" t="s">
        <v>832</v>
      </c>
      <c r="D389" s="17" t="s">
        <v>24</v>
      </c>
      <c r="E389" s="7" t="s">
        <v>33</v>
      </c>
      <c r="F389" s="7" t="s">
        <v>833</v>
      </c>
      <c r="G389" s="9">
        <v>3600</v>
      </c>
      <c r="H389" s="9">
        <v>0</v>
      </c>
      <c r="I389" s="9">
        <v>3600</v>
      </c>
      <c r="J389" s="14"/>
      <c r="K389" s="14"/>
      <c r="L389" s="14"/>
      <c r="M389" s="14"/>
      <c r="N389" s="14"/>
      <c r="O389" s="14"/>
      <c r="P389" s="14"/>
      <c r="Q389" s="14"/>
      <c r="R389" s="14"/>
      <c r="S389" s="14"/>
      <c r="T389" s="14"/>
      <c r="U389" s="14"/>
      <c r="V389" s="14"/>
    </row>
    <row r="390" spans="1:22" s="23" customFormat="1" ht="41.25" customHeight="1">
      <c r="A390" s="7" t="s">
        <v>834</v>
      </c>
      <c r="B390" s="15">
        <v>34267336253</v>
      </c>
      <c r="C390" s="7" t="s">
        <v>237</v>
      </c>
      <c r="D390" s="17" t="s">
        <v>14</v>
      </c>
      <c r="E390" s="7" t="s">
        <v>15</v>
      </c>
      <c r="F390" s="7" t="s">
        <v>835</v>
      </c>
      <c r="G390" s="9">
        <v>1515.2</v>
      </c>
      <c r="H390" s="9">
        <v>0</v>
      </c>
      <c r="I390" s="9">
        <v>1515.2</v>
      </c>
      <c r="J390" s="14"/>
      <c r="K390" s="14"/>
      <c r="L390" s="14"/>
      <c r="M390" s="14"/>
      <c r="N390" s="14"/>
      <c r="O390" s="14"/>
      <c r="P390" s="14"/>
      <c r="Q390" s="14"/>
      <c r="R390" s="14"/>
      <c r="S390" s="14"/>
      <c r="T390" s="14"/>
      <c r="U390" s="14"/>
      <c r="V390" s="14"/>
    </row>
    <row r="391" spans="1:22" s="23" customFormat="1" ht="41.25" customHeight="1">
      <c r="A391" s="7" t="s">
        <v>836</v>
      </c>
      <c r="B391" s="15">
        <v>32021879291</v>
      </c>
      <c r="C391" s="7" t="s">
        <v>237</v>
      </c>
      <c r="D391" s="17" t="s">
        <v>14</v>
      </c>
      <c r="E391" s="7" t="s">
        <v>15</v>
      </c>
      <c r="F391" s="7" t="s">
        <v>837</v>
      </c>
      <c r="G391" s="9">
        <v>1563.16</v>
      </c>
      <c r="H391" s="9">
        <v>0</v>
      </c>
      <c r="I391" s="9">
        <v>1563.16</v>
      </c>
      <c r="J391" s="14"/>
      <c r="K391" s="14"/>
      <c r="L391" s="14"/>
      <c r="M391" s="14"/>
      <c r="N391" s="14"/>
      <c r="O391" s="14"/>
      <c r="P391" s="14"/>
      <c r="Q391" s="14"/>
      <c r="R391" s="14"/>
      <c r="S391" s="14"/>
      <c r="T391" s="14"/>
      <c r="U391" s="14"/>
      <c r="V391" s="14"/>
    </row>
    <row r="392" spans="1:22" s="23" customFormat="1" ht="41.25" customHeight="1">
      <c r="A392" s="7" t="s">
        <v>168</v>
      </c>
      <c r="B392" s="15">
        <v>4153748000185</v>
      </c>
      <c r="C392" s="7" t="s">
        <v>838</v>
      </c>
      <c r="D392" s="17" t="s">
        <v>14</v>
      </c>
      <c r="E392" s="7" t="s">
        <v>15</v>
      </c>
      <c r="F392" s="7" t="s">
        <v>839</v>
      </c>
      <c r="G392" s="9">
        <v>46200</v>
      </c>
      <c r="H392" s="9">
        <v>0</v>
      </c>
      <c r="I392" s="9">
        <v>46200</v>
      </c>
      <c r="J392" s="14"/>
      <c r="K392" s="14"/>
      <c r="L392" s="14"/>
      <c r="M392" s="14"/>
      <c r="N392" s="14"/>
      <c r="O392" s="14"/>
      <c r="P392" s="14"/>
      <c r="Q392" s="14"/>
      <c r="R392" s="14"/>
      <c r="S392" s="14"/>
      <c r="T392" s="14"/>
      <c r="U392" s="14"/>
      <c r="V392" s="14"/>
    </row>
    <row r="393" spans="1:22" s="23" customFormat="1" ht="41.25" customHeight="1">
      <c r="A393" s="7" t="s">
        <v>168</v>
      </c>
      <c r="B393" s="15">
        <v>4153748000185</v>
      </c>
      <c r="C393" s="7" t="s">
        <v>838</v>
      </c>
      <c r="D393" s="17" t="s">
        <v>14</v>
      </c>
      <c r="E393" s="7" t="s">
        <v>15</v>
      </c>
      <c r="F393" s="7" t="s">
        <v>840</v>
      </c>
      <c r="G393" s="9">
        <v>895427.22</v>
      </c>
      <c r="H393" s="9">
        <v>0</v>
      </c>
      <c r="I393" s="9">
        <v>895427.22</v>
      </c>
      <c r="J393" s="14"/>
      <c r="K393" s="14"/>
      <c r="L393" s="14"/>
      <c r="M393" s="14"/>
      <c r="N393" s="14"/>
      <c r="O393" s="14"/>
      <c r="P393" s="14"/>
      <c r="Q393" s="14"/>
      <c r="R393" s="14"/>
      <c r="S393" s="14"/>
      <c r="T393" s="14"/>
      <c r="U393" s="14"/>
      <c r="V393" s="14"/>
    </row>
    <row r="394" spans="1:22" s="23" customFormat="1" ht="41.25" customHeight="1">
      <c r="A394" s="7" t="s">
        <v>168</v>
      </c>
      <c r="B394" s="15">
        <v>4153748000185</v>
      </c>
      <c r="C394" s="7" t="s">
        <v>838</v>
      </c>
      <c r="D394" s="17" t="s">
        <v>14</v>
      </c>
      <c r="E394" s="7" t="s">
        <v>15</v>
      </c>
      <c r="F394" s="7" t="s">
        <v>841</v>
      </c>
      <c r="G394" s="9">
        <v>1400</v>
      </c>
      <c r="H394" s="9">
        <v>0</v>
      </c>
      <c r="I394" s="9">
        <v>1400</v>
      </c>
      <c r="J394" s="14"/>
      <c r="K394" s="14"/>
      <c r="L394" s="14"/>
      <c r="M394" s="14"/>
      <c r="N394" s="14"/>
      <c r="O394" s="14"/>
      <c r="P394" s="14"/>
      <c r="Q394" s="14"/>
      <c r="R394" s="14"/>
      <c r="S394" s="14"/>
      <c r="T394" s="14"/>
      <c r="U394" s="14"/>
      <c r="V394" s="14"/>
    </row>
    <row r="395" spans="1:22" s="23" customFormat="1" ht="41.25" customHeight="1">
      <c r="A395" s="7" t="s">
        <v>535</v>
      </c>
      <c r="B395" s="15">
        <v>57645116234</v>
      </c>
      <c r="C395" s="7" t="s">
        <v>237</v>
      </c>
      <c r="D395" s="17" t="s">
        <v>14</v>
      </c>
      <c r="E395" s="7" t="s">
        <v>15</v>
      </c>
      <c r="F395" s="7" t="s">
        <v>842</v>
      </c>
      <c r="G395" s="9">
        <v>742.5</v>
      </c>
      <c r="H395" s="9">
        <v>0</v>
      </c>
      <c r="I395" s="9">
        <v>742.5</v>
      </c>
      <c r="J395" s="14"/>
      <c r="K395" s="14"/>
      <c r="L395" s="14"/>
      <c r="M395" s="14"/>
      <c r="N395" s="14"/>
      <c r="O395" s="14"/>
      <c r="P395" s="14"/>
      <c r="Q395" s="14"/>
      <c r="R395" s="14"/>
      <c r="S395" s="14"/>
      <c r="T395" s="14"/>
      <c r="U395" s="14"/>
      <c r="V395" s="14"/>
    </row>
    <row r="396" spans="1:22" s="23" customFormat="1" ht="41.25" customHeight="1">
      <c r="A396" s="7" t="s">
        <v>53</v>
      </c>
      <c r="B396" s="15">
        <v>2341467000120</v>
      </c>
      <c r="C396" s="7" t="s">
        <v>843</v>
      </c>
      <c r="D396" s="17" t="s">
        <v>14</v>
      </c>
      <c r="E396" s="7" t="s">
        <v>29</v>
      </c>
      <c r="F396" s="7" t="s">
        <v>844</v>
      </c>
      <c r="G396" s="9">
        <f>115629.15+7655.21</f>
        <v>123284.36</v>
      </c>
      <c r="H396" s="9">
        <v>52738.13</v>
      </c>
      <c r="I396" s="9">
        <f>24672.69+45873.54+52738.13</f>
        <v>123284.35999999999</v>
      </c>
      <c r="J396" s="14"/>
      <c r="K396" s="14"/>
      <c r="L396" s="14"/>
      <c r="M396" s="14"/>
      <c r="N396" s="14"/>
      <c r="O396" s="14"/>
      <c r="P396" s="14"/>
      <c r="Q396" s="14"/>
      <c r="R396" s="14"/>
      <c r="S396" s="14"/>
      <c r="T396" s="14"/>
      <c r="U396" s="14"/>
      <c r="V396" s="14"/>
    </row>
    <row r="397" spans="1:22" s="23" customFormat="1" ht="41.25" customHeight="1">
      <c r="A397" s="7" t="s">
        <v>845</v>
      </c>
      <c r="B397" s="15">
        <v>81293399787</v>
      </c>
      <c r="C397" s="7" t="s">
        <v>237</v>
      </c>
      <c r="D397" s="17" t="s">
        <v>14</v>
      </c>
      <c r="E397" s="7" t="s">
        <v>15</v>
      </c>
      <c r="F397" s="7" t="s">
        <v>846</v>
      </c>
      <c r="G397" s="9">
        <v>1563.16</v>
      </c>
      <c r="H397" s="9">
        <v>0</v>
      </c>
      <c r="I397" s="9">
        <v>1563.16</v>
      </c>
      <c r="J397" s="14"/>
      <c r="K397" s="14"/>
      <c r="L397" s="14"/>
      <c r="M397" s="14"/>
      <c r="N397" s="14"/>
      <c r="O397" s="14"/>
      <c r="P397" s="14"/>
      <c r="Q397" s="14"/>
      <c r="R397" s="14"/>
      <c r="S397" s="14"/>
      <c r="T397" s="14"/>
      <c r="U397" s="14"/>
      <c r="V397" s="14"/>
    </row>
    <row r="398" spans="1:22" s="23" customFormat="1" ht="41.25" customHeight="1">
      <c r="A398" s="7" t="s">
        <v>824</v>
      </c>
      <c r="B398" s="15">
        <v>43719996204</v>
      </c>
      <c r="C398" s="7" t="s">
        <v>237</v>
      </c>
      <c r="D398" s="17" t="s">
        <v>14</v>
      </c>
      <c r="E398" s="7" t="s">
        <v>15</v>
      </c>
      <c r="F398" s="7" t="s">
        <v>847</v>
      </c>
      <c r="G398" s="9">
        <v>781.58</v>
      </c>
      <c r="H398" s="9">
        <v>0</v>
      </c>
      <c r="I398" s="9">
        <v>781.58</v>
      </c>
      <c r="J398" s="14"/>
      <c r="K398" s="14"/>
      <c r="L398" s="14"/>
      <c r="M398" s="14"/>
      <c r="N398" s="14"/>
      <c r="O398" s="14"/>
      <c r="P398" s="14"/>
      <c r="Q398" s="14"/>
      <c r="R398" s="14"/>
      <c r="S398" s="14"/>
      <c r="T398" s="14"/>
      <c r="U398" s="14"/>
      <c r="V398" s="14"/>
    </row>
    <row r="399" spans="1:22" s="23" customFormat="1" ht="63.75" customHeight="1">
      <c r="A399" s="7" t="s">
        <v>440</v>
      </c>
      <c r="B399" s="15">
        <v>4163171000192</v>
      </c>
      <c r="C399" s="7" t="s">
        <v>848</v>
      </c>
      <c r="D399" s="17" t="s">
        <v>24</v>
      </c>
      <c r="E399" s="7" t="s">
        <v>25</v>
      </c>
      <c r="F399" s="7" t="s">
        <v>849</v>
      </c>
      <c r="G399" s="9">
        <v>14676</v>
      </c>
      <c r="H399" s="9">
        <v>0</v>
      </c>
      <c r="I399" s="9">
        <f>14676</f>
        <v>14676</v>
      </c>
      <c r="J399" s="14"/>
      <c r="K399" s="14"/>
      <c r="L399" s="14"/>
      <c r="M399" s="14"/>
      <c r="N399" s="14"/>
      <c r="O399" s="14"/>
      <c r="P399" s="14"/>
      <c r="Q399" s="14"/>
      <c r="R399" s="14"/>
      <c r="S399" s="14"/>
      <c r="T399" s="14"/>
      <c r="U399" s="14"/>
      <c r="V399" s="14"/>
    </row>
    <row r="400" spans="1:22" s="23" customFormat="1" ht="64.5" customHeight="1">
      <c r="A400" s="7" t="s">
        <v>443</v>
      </c>
      <c r="B400" s="15">
        <v>7611027000160</v>
      </c>
      <c r="C400" s="7" t="s">
        <v>848</v>
      </c>
      <c r="D400" s="17" t="s">
        <v>24</v>
      </c>
      <c r="E400" s="7" t="s">
        <v>25</v>
      </c>
      <c r="F400" s="7" t="s">
        <v>850</v>
      </c>
      <c r="G400" s="9">
        <v>6498.7</v>
      </c>
      <c r="H400" s="9">
        <v>0</v>
      </c>
      <c r="I400" s="9">
        <f>6498.7</f>
        <v>6498.7</v>
      </c>
      <c r="J400" s="14"/>
      <c r="K400" s="14"/>
      <c r="L400" s="14"/>
      <c r="M400" s="14"/>
      <c r="N400" s="14"/>
      <c r="O400" s="14"/>
      <c r="P400" s="14"/>
      <c r="Q400" s="14"/>
      <c r="R400" s="14"/>
      <c r="S400" s="14"/>
      <c r="T400" s="14"/>
      <c r="U400" s="14"/>
      <c r="V400" s="14"/>
    </row>
    <row r="401" spans="1:22" s="23" customFormat="1" ht="41.25" customHeight="1">
      <c r="A401" s="7" t="s">
        <v>492</v>
      </c>
      <c r="B401" s="15">
        <v>57144567268</v>
      </c>
      <c r="C401" s="7" t="s">
        <v>237</v>
      </c>
      <c r="D401" s="17" t="s">
        <v>14</v>
      </c>
      <c r="E401" s="7" t="s">
        <v>15</v>
      </c>
      <c r="F401" s="7" t="s">
        <v>851</v>
      </c>
      <c r="G401" s="9">
        <v>1515.2</v>
      </c>
      <c r="H401" s="9">
        <v>0</v>
      </c>
      <c r="I401" s="9">
        <v>1515.2</v>
      </c>
      <c r="J401" s="14"/>
      <c r="K401" s="14"/>
      <c r="L401" s="14"/>
      <c r="M401" s="14"/>
      <c r="N401" s="14"/>
      <c r="O401" s="14"/>
      <c r="P401" s="14"/>
      <c r="Q401" s="14"/>
      <c r="R401" s="14"/>
      <c r="S401" s="14"/>
      <c r="T401" s="14"/>
      <c r="U401" s="14"/>
      <c r="V401" s="14"/>
    </row>
    <row r="402" spans="1:22" s="23" customFormat="1" ht="41.25" customHeight="1">
      <c r="A402" s="7" t="s">
        <v>186</v>
      </c>
      <c r="B402" s="15">
        <v>23861690225</v>
      </c>
      <c r="C402" s="7" t="s">
        <v>237</v>
      </c>
      <c r="D402" s="17" t="s">
        <v>14</v>
      </c>
      <c r="E402" s="7" t="s">
        <v>15</v>
      </c>
      <c r="F402" s="7" t="s">
        <v>852</v>
      </c>
      <c r="G402" s="9">
        <v>1563.16</v>
      </c>
      <c r="H402" s="9">
        <v>0</v>
      </c>
      <c r="I402" s="9">
        <v>1563.16</v>
      </c>
      <c r="J402" s="14"/>
      <c r="K402" s="14"/>
      <c r="L402" s="14"/>
      <c r="M402" s="14"/>
      <c r="N402" s="14"/>
      <c r="O402" s="14"/>
      <c r="P402" s="14"/>
      <c r="Q402" s="14"/>
      <c r="R402" s="14"/>
      <c r="S402" s="14"/>
      <c r="T402" s="14"/>
      <c r="U402" s="14"/>
      <c r="V402" s="14"/>
    </row>
    <row r="403" spans="1:22" s="23" customFormat="1" ht="41.25" customHeight="1">
      <c r="A403" s="7" t="s">
        <v>845</v>
      </c>
      <c r="B403" s="15">
        <v>81293399787</v>
      </c>
      <c r="C403" s="7" t="s">
        <v>237</v>
      </c>
      <c r="D403" s="17" t="s">
        <v>14</v>
      </c>
      <c r="E403" s="7" t="s">
        <v>15</v>
      </c>
      <c r="F403" s="7" t="s">
        <v>853</v>
      </c>
      <c r="G403" s="9">
        <v>781.58</v>
      </c>
      <c r="H403" s="9">
        <v>0</v>
      </c>
      <c r="I403" s="9">
        <v>781.58</v>
      </c>
      <c r="J403" s="14"/>
      <c r="K403" s="14"/>
      <c r="L403" s="14"/>
      <c r="M403" s="14"/>
      <c r="N403" s="14"/>
      <c r="O403" s="14"/>
      <c r="P403" s="14"/>
      <c r="Q403" s="14"/>
      <c r="R403" s="14"/>
      <c r="S403" s="14"/>
      <c r="T403" s="14"/>
      <c r="U403" s="14"/>
      <c r="V403" s="14"/>
    </row>
    <row r="404" spans="1:22" s="23" customFormat="1" ht="41.25" customHeight="1">
      <c r="A404" s="7" t="s">
        <v>310</v>
      </c>
      <c r="B404" s="15">
        <v>18853463287</v>
      </c>
      <c r="C404" s="7" t="s">
        <v>237</v>
      </c>
      <c r="D404" s="17" t="s">
        <v>14</v>
      </c>
      <c r="E404" s="7" t="s">
        <v>15</v>
      </c>
      <c r="F404" s="7" t="s">
        <v>854</v>
      </c>
      <c r="G404" s="9">
        <v>1953.95</v>
      </c>
      <c r="H404" s="9">
        <v>0</v>
      </c>
      <c r="I404" s="9">
        <v>1953.95</v>
      </c>
      <c r="J404" s="14"/>
      <c r="K404" s="14"/>
      <c r="L404" s="14"/>
      <c r="M404" s="14"/>
      <c r="N404" s="14"/>
      <c r="O404" s="14"/>
      <c r="P404" s="14"/>
      <c r="Q404" s="14"/>
      <c r="R404" s="14"/>
      <c r="S404" s="14"/>
      <c r="T404" s="14"/>
      <c r="U404" s="14"/>
      <c r="V404" s="14"/>
    </row>
    <row r="405" spans="1:22" s="23" customFormat="1" ht="98.25" customHeight="1">
      <c r="A405" s="7" t="s">
        <v>134</v>
      </c>
      <c r="B405" s="15">
        <v>4628376000104</v>
      </c>
      <c r="C405" s="7" t="s">
        <v>855</v>
      </c>
      <c r="D405" s="17" t="s">
        <v>14</v>
      </c>
      <c r="E405" s="7" t="s">
        <v>15</v>
      </c>
      <c r="F405" s="7" t="s">
        <v>856</v>
      </c>
      <c r="G405" s="9">
        <v>6142.3</v>
      </c>
      <c r="H405" s="9">
        <v>0</v>
      </c>
      <c r="I405" s="9">
        <v>0</v>
      </c>
      <c r="J405" s="14"/>
      <c r="K405" s="14"/>
      <c r="L405" s="14"/>
      <c r="M405" s="14"/>
      <c r="N405" s="14"/>
      <c r="O405" s="14"/>
      <c r="P405" s="14"/>
      <c r="Q405" s="14"/>
      <c r="R405" s="14"/>
      <c r="S405" s="14"/>
      <c r="T405" s="14"/>
      <c r="U405" s="14"/>
      <c r="V405" s="14"/>
    </row>
    <row r="406" spans="1:22" s="23" customFormat="1" ht="41.25" customHeight="1">
      <c r="A406" s="7" t="s">
        <v>857</v>
      </c>
      <c r="B406" s="15">
        <v>43850618234</v>
      </c>
      <c r="C406" s="7" t="s">
        <v>237</v>
      </c>
      <c r="D406" s="17" t="s">
        <v>14</v>
      </c>
      <c r="E406" s="7" t="s">
        <v>15</v>
      </c>
      <c r="F406" s="7" t="s">
        <v>858</v>
      </c>
      <c r="G406" s="9">
        <v>1953.95</v>
      </c>
      <c r="H406" s="9">
        <v>0</v>
      </c>
      <c r="I406" s="9">
        <v>1953.95</v>
      </c>
      <c r="J406" s="14"/>
      <c r="K406" s="14"/>
      <c r="L406" s="14"/>
      <c r="M406" s="14"/>
      <c r="N406" s="14"/>
      <c r="O406" s="14"/>
      <c r="P406" s="14"/>
      <c r="Q406" s="14"/>
      <c r="R406" s="14"/>
      <c r="S406" s="14"/>
      <c r="T406" s="14"/>
      <c r="U406" s="14"/>
      <c r="V406" s="14"/>
    </row>
    <row r="407" spans="1:22" s="23" customFormat="1" ht="41.25" customHeight="1">
      <c r="A407" s="7" t="s">
        <v>812</v>
      </c>
      <c r="B407" s="15">
        <v>40697371204</v>
      </c>
      <c r="C407" s="7" t="s">
        <v>237</v>
      </c>
      <c r="D407" s="17" t="s">
        <v>14</v>
      </c>
      <c r="E407" s="7" t="s">
        <v>15</v>
      </c>
      <c r="F407" s="7" t="s">
        <v>859</v>
      </c>
      <c r="G407" s="9">
        <v>3907.9</v>
      </c>
      <c r="H407" s="9">
        <v>0</v>
      </c>
      <c r="I407" s="9">
        <v>3907.9</v>
      </c>
      <c r="J407" s="14"/>
      <c r="K407" s="14"/>
      <c r="L407" s="14"/>
      <c r="M407" s="14"/>
      <c r="N407" s="14"/>
      <c r="O407" s="14"/>
      <c r="P407" s="14"/>
      <c r="Q407" s="14"/>
      <c r="R407" s="14"/>
      <c r="S407" s="14"/>
      <c r="T407" s="14"/>
      <c r="U407" s="14"/>
      <c r="V407" s="14"/>
    </row>
    <row r="408" spans="1:22" s="23" customFormat="1" ht="41.25" customHeight="1">
      <c r="A408" s="7" t="s">
        <v>819</v>
      </c>
      <c r="B408" s="15">
        <v>43870295287</v>
      </c>
      <c r="C408" s="7" t="s">
        <v>237</v>
      </c>
      <c r="D408" s="17" t="s">
        <v>14</v>
      </c>
      <c r="E408" s="7" t="s">
        <v>15</v>
      </c>
      <c r="F408" s="7" t="s">
        <v>860</v>
      </c>
      <c r="G408" s="9">
        <v>2468.15</v>
      </c>
      <c r="H408" s="9">
        <v>0</v>
      </c>
      <c r="I408" s="9">
        <v>2468.15</v>
      </c>
      <c r="J408" s="14"/>
      <c r="K408" s="14"/>
      <c r="L408" s="14"/>
      <c r="M408" s="14"/>
      <c r="N408" s="14"/>
      <c r="O408" s="14"/>
      <c r="P408" s="14"/>
      <c r="Q408" s="14"/>
      <c r="R408" s="14"/>
      <c r="S408" s="14"/>
      <c r="T408" s="14"/>
      <c r="U408" s="14"/>
      <c r="V408" s="14"/>
    </row>
    <row r="409" spans="1:22" s="23" customFormat="1" ht="84" customHeight="1">
      <c r="A409" s="7" t="s">
        <v>460</v>
      </c>
      <c r="B409" s="15">
        <v>84509264000165</v>
      </c>
      <c r="C409" s="7" t="s">
        <v>861</v>
      </c>
      <c r="D409" s="17" t="s">
        <v>24</v>
      </c>
      <c r="E409" s="7" t="s">
        <v>25</v>
      </c>
      <c r="F409" s="7" t="s">
        <v>862</v>
      </c>
      <c r="G409" s="9">
        <v>437.2</v>
      </c>
      <c r="H409" s="9">
        <v>0</v>
      </c>
      <c r="I409" s="9">
        <v>437.2</v>
      </c>
      <c r="J409" s="14"/>
      <c r="K409" s="14"/>
      <c r="L409" s="14"/>
      <c r="M409" s="14"/>
      <c r="N409" s="14"/>
      <c r="O409" s="14"/>
      <c r="P409" s="14"/>
      <c r="Q409" s="14"/>
      <c r="R409" s="14"/>
      <c r="S409" s="14"/>
      <c r="T409" s="14"/>
      <c r="U409" s="14"/>
      <c r="V409" s="14"/>
    </row>
    <row r="410" spans="1:22" s="23" customFormat="1" ht="75.75" customHeight="1">
      <c r="A410" s="7" t="s">
        <v>460</v>
      </c>
      <c r="B410" s="15">
        <v>84509264000165</v>
      </c>
      <c r="C410" s="7" t="s">
        <v>863</v>
      </c>
      <c r="D410" s="17" t="s">
        <v>24</v>
      </c>
      <c r="E410" s="7" t="s">
        <v>25</v>
      </c>
      <c r="F410" s="7" t="s">
        <v>864</v>
      </c>
      <c r="G410" s="9">
        <v>224.14</v>
      </c>
      <c r="H410" s="9">
        <v>0</v>
      </c>
      <c r="I410" s="9">
        <v>224.14</v>
      </c>
      <c r="J410" s="14"/>
      <c r="K410" s="14"/>
      <c r="L410" s="14"/>
      <c r="M410" s="14"/>
      <c r="N410" s="14"/>
      <c r="O410" s="14"/>
      <c r="P410" s="14"/>
      <c r="Q410" s="14"/>
      <c r="R410" s="14"/>
      <c r="S410" s="14"/>
      <c r="T410" s="14"/>
      <c r="U410" s="14"/>
      <c r="V410" s="14"/>
    </row>
    <row r="411" spans="1:22" s="23" customFormat="1" ht="72" customHeight="1">
      <c r="A411" s="7" t="s">
        <v>460</v>
      </c>
      <c r="B411" s="15">
        <v>84509264000165</v>
      </c>
      <c r="C411" s="7" t="s">
        <v>865</v>
      </c>
      <c r="D411" s="17" t="s">
        <v>24</v>
      </c>
      <c r="E411" s="7" t="s">
        <v>25</v>
      </c>
      <c r="F411" s="7" t="s">
        <v>866</v>
      </c>
      <c r="G411" s="9">
        <v>360</v>
      </c>
      <c r="H411" s="9">
        <v>0</v>
      </c>
      <c r="I411" s="9">
        <v>360</v>
      </c>
      <c r="J411" s="14"/>
      <c r="K411" s="14"/>
      <c r="L411" s="14"/>
      <c r="M411" s="14"/>
      <c r="N411" s="14"/>
      <c r="O411" s="14"/>
      <c r="P411" s="14"/>
      <c r="Q411" s="14"/>
      <c r="R411" s="14"/>
      <c r="S411" s="14"/>
      <c r="T411" s="14"/>
      <c r="U411" s="14"/>
      <c r="V411" s="14"/>
    </row>
    <row r="412" spans="1:22" s="23" customFormat="1" ht="75.75" customHeight="1">
      <c r="A412" s="7" t="s">
        <v>445</v>
      </c>
      <c r="B412" s="15">
        <v>10649181000135</v>
      </c>
      <c r="C412" s="7" t="s">
        <v>861</v>
      </c>
      <c r="D412" s="17" t="s">
        <v>24</v>
      </c>
      <c r="E412" s="7" t="s">
        <v>25</v>
      </c>
      <c r="F412" s="7" t="s">
        <v>867</v>
      </c>
      <c r="G412" s="9">
        <v>267.2</v>
      </c>
      <c r="H412" s="9">
        <v>0</v>
      </c>
      <c r="I412" s="9">
        <v>0</v>
      </c>
      <c r="J412" s="14"/>
      <c r="K412" s="14"/>
      <c r="L412" s="14"/>
      <c r="M412" s="14"/>
      <c r="N412" s="14"/>
      <c r="O412" s="14"/>
      <c r="P412" s="14"/>
      <c r="Q412" s="14"/>
      <c r="R412" s="14"/>
      <c r="S412" s="14"/>
      <c r="T412" s="14"/>
      <c r="U412" s="14"/>
      <c r="V412" s="14"/>
    </row>
    <row r="413" spans="1:22" s="23" customFormat="1" ht="76.5" customHeight="1">
      <c r="A413" s="7" t="s">
        <v>382</v>
      </c>
      <c r="B413" s="15">
        <v>14220230000170</v>
      </c>
      <c r="C413" s="7" t="s">
        <v>861</v>
      </c>
      <c r="D413" s="17" t="s">
        <v>24</v>
      </c>
      <c r="E413" s="7" t="s">
        <v>25</v>
      </c>
      <c r="F413" s="7" t="s">
        <v>868</v>
      </c>
      <c r="G413" s="9">
        <v>9600</v>
      </c>
      <c r="H413" s="9">
        <v>0</v>
      </c>
      <c r="I413" s="9">
        <v>9600</v>
      </c>
      <c r="J413" s="14"/>
      <c r="K413" s="14"/>
      <c r="L413" s="14"/>
      <c r="M413" s="14"/>
      <c r="N413" s="14"/>
      <c r="O413" s="14"/>
      <c r="P413" s="14"/>
      <c r="Q413" s="14"/>
      <c r="R413" s="14"/>
      <c r="S413" s="14"/>
      <c r="T413" s="14"/>
      <c r="U413" s="14"/>
      <c r="V413" s="14"/>
    </row>
    <row r="414" spans="1:22" s="23" customFormat="1" ht="79.5" customHeight="1">
      <c r="A414" s="7" t="s">
        <v>475</v>
      </c>
      <c r="B414" s="15">
        <v>63726400000107</v>
      </c>
      <c r="C414" s="7" t="s">
        <v>861</v>
      </c>
      <c r="D414" s="17" t="s">
        <v>24</v>
      </c>
      <c r="E414" s="7" t="s">
        <v>25</v>
      </c>
      <c r="F414" s="7" t="s">
        <v>869</v>
      </c>
      <c r="G414" s="9">
        <v>292.8</v>
      </c>
      <c r="H414" s="9">
        <v>0</v>
      </c>
      <c r="I414" s="9">
        <f>292.8</f>
        <v>292.8</v>
      </c>
      <c r="J414" s="14"/>
      <c r="K414" s="14"/>
      <c r="L414" s="14"/>
      <c r="M414" s="14"/>
      <c r="N414" s="14"/>
      <c r="O414" s="14"/>
      <c r="P414" s="14"/>
      <c r="Q414" s="14"/>
      <c r="R414" s="14"/>
      <c r="S414" s="14"/>
      <c r="T414" s="14"/>
      <c r="U414" s="14"/>
      <c r="V414" s="14"/>
    </row>
    <row r="415" spans="1:22" s="23" customFormat="1" ht="41.25" customHeight="1">
      <c r="A415" s="7" t="s">
        <v>478</v>
      </c>
      <c r="B415" s="15">
        <v>5446174000104</v>
      </c>
      <c r="C415" s="7" t="s">
        <v>861</v>
      </c>
      <c r="D415" s="17" t="s">
        <v>24</v>
      </c>
      <c r="E415" s="7" t="s">
        <v>25</v>
      </c>
      <c r="F415" s="7" t="s">
        <v>870</v>
      </c>
      <c r="G415" s="9">
        <v>664.8</v>
      </c>
      <c r="H415" s="9">
        <v>0</v>
      </c>
      <c r="I415" s="9">
        <f>664.8</f>
        <v>664.8</v>
      </c>
      <c r="J415" s="14"/>
      <c r="K415" s="14"/>
      <c r="L415" s="14"/>
      <c r="M415" s="14"/>
      <c r="N415" s="14"/>
      <c r="O415" s="14"/>
      <c r="P415" s="14"/>
      <c r="Q415" s="14"/>
      <c r="R415" s="14"/>
      <c r="S415" s="14"/>
      <c r="T415" s="14"/>
      <c r="U415" s="14"/>
      <c r="V415" s="14"/>
    </row>
    <row r="416" spans="1:22" s="23" customFormat="1" ht="41.25" customHeight="1">
      <c r="A416" s="7" t="s">
        <v>80</v>
      </c>
      <c r="B416" s="15">
        <v>33000118000179</v>
      </c>
      <c r="C416" s="7" t="s">
        <v>871</v>
      </c>
      <c r="D416" s="17" t="s">
        <v>14</v>
      </c>
      <c r="E416" s="7" t="s">
        <v>15</v>
      </c>
      <c r="F416" s="7" t="s">
        <v>872</v>
      </c>
      <c r="G416" s="9">
        <v>38.27</v>
      </c>
      <c r="H416" s="9">
        <v>0</v>
      </c>
      <c r="I416" s="9">
        <v>38.27</v>
      </c>
      <c r="J416" s="14"/>
      <c r="K416" s="14"/>
      <c r="L416" s="14"/>
      <c r="M416" s="14"/>
      <c r="N416" s="14"/>
      <c r="O416" s="14"/>
      <c r="P416" s="14"/>
      <c r="Q416" s="14"/>
      <c r="R416" s="14"/>
      <c r="S416" s="14"/>
      <c r="T416" s="14"/>
      <c r="U416" s="14"/>
      <c r="V416" s="14"/>
    </row>
    <row r="417" spans="1:22" s="23" customFormat="1" ht="41.25" customHeight="1">
      <c r="A417" s="7" t="s">
        <v>873</v>
      </c>
      <c r="B417" s="15">
        <v>21425192000158</v>
      </c>
      <c r="C417" s="7" t="s">
        <v>874</v>
      </c>
      <c r="D417" s="17" t="s">
        <v>24</v>
      </c>
      <c r="E417" s="7" t="s">
        <v>25</v>
      </c>
      <c r="F417" s="7" t="s">
        <v>875</v>
      </c>
      <c r="G417" s="9">
        <v>148470</v>
      </c>
      <c r="H417" s="9">
        <v>0</v>
      </c>
      <c r="I417" s="9">
        <v>148470</v>
      </c>
      <c r="J417" s="14"/>
      <c r="K417" s="14"/>
      <c r="L417" s="14"/>
      <c r="M417" s="14"/>
      <c r="N417" s="14"/>
      <c r="O417" s="14"/>
      <c r="P417" s="14"/>
      <c r="Q417" s="14"/>
      <c r="R417" s="14"/>
      <c r="S417" s="14"/>
      <c r="T417" s="14"/>
      <c r="U417" s="14"/>
      <c r="V417" s="14"/>
    </row>
    <row r="418" spans="1:22" s="23" customFormat="1" ht="41.25" customHeight="1">
      <c r="A418" s="7" t="s">
        <v>876</v>
      </c>
      <c r="B418" s="15">
        <v>9186091000176</v>
      </c>
      <c r="C418" s="7" t="s">
        <v>877</v>
      </c>
      <c r="D418" s="17" t="s">
        <v>24</v>
      </c>
      <c r="E418" s="7" t="s">
        <v>25</v>
      </c>
      <c r="F418" s="7" t="s">
        <v>878</v>
      </c>
      <c r="G418" s="9">
        <v>9949.880000000001</v>
      </c>
      <c r="H418" s="9">
        <v>0</v>
      </c>
      <c r="I418" s="9">
        <v>0</v>
      </c>
      <c r="J418" s="14"/>
      <c r="K418" s="14"/>
      <c r="L418" s="14"/>
      <c r="M418" s="14"/>
      <c r="N418" s="14"/>
      <c r="O418" s="14"/>
      <c r="P418" s="14"/>
      <c r="Q418" s="14"/>
      <c r="R418" s="14"/>
      <c r="S418" s="14"/>
      <c r="T418" s="14"/>
      <c r="U418" s="14"/>
      <c r="V418" s="14"/>
    </row>
    <row r="419" spans="1:22" s="23" customFormat="1" ht="41.25" customHeight="1">
      <c r="A419" s="7" t="s">
        <v>570</v>
      </c>
      <c r="B419" s="15">
        <v>40723321272</v>
      </c>
      <c r="C419" s="7" t="s">
        <v>237</v>
      </c>
      <c r="D419" s="17" t="s">
        <v>14</v>
      </c>
      <c r="E419" s="7" t="s">
        <v>15</v>
      </c>
      <c r="F419" s="7" t="s">
        <v>879</v>
      </c>
      <c r="G419" s="9">
        <v>1563.16</v>
      </c>
      <c r="H419" s="9">
        <v>0</v>
      </c>
      <c r="I419" s="9">
        <v>1563.16</v>
      </c>
      <c r="J419" s="14"/>
      <c r="K419" s="14"/>
      <c r="L419" s="14"/>
      <c r="M419" s="14"/>
      <c r="N419" s="14"/>
      <c r="O419" s="14"/>
      <c r="P419" s="14"/>
      <c r="Q419" s="14"/>
      <c r="R419" s="14"/>
      <c r="S419" s="14"/>
      <c r="T419" s="14"/>
      <c r="U419" s="14"/>
      <c r="V419" s="14"/>
    </row>
    <row r="420" spans="1:22" s="23" customFormat="1" ht="41.25" customHeight="1">
      <c r="A420" s="7" t="s">
        <v>880</v>
      </c>
      <c r="B420" s="15">
        <v>7816634234</v>
      </c>
      <c r="C420" s="7" t="s">
        <v>237</v>
      </c>
      <c r="D420" s="17" t="s">
        <v>14</v>
      </c>
      <c r="E420" s="7" t="s">
        <v>15</v>
      </c>
      <c r="F420" s="7" t="s">
        <v>881</v>
      </c>
      <c r="G420" s="9">
        <v>781.58</v>
      </c>
      <c r="H420" s="9">
        <v>0</v>
      </c>
      <c r="I420" s="9">
        <v>781.58</v>
      </c>
      <c r="J420" s="14"/>
      <c r="K420" s="14"/>
      <c r="L420" s="14"/>
      <c r="M420" s="14"/>
      <c r="N420" s="14"/>
      <c r="O420" s="14"/>
      <c r="P420" s="14"/>
      <c r="Q420" s="14"/>
      <c r="R420" s="14"/>
      <c r="S420" s="14"/>
      <c r="T420" s="14"/>
      <c r="U420" s="14"/>
      <c r="V420" s="14"/>
    </row>
    <row r="421" spans="1:22" s="23" customFormat="1" ht="41.25" customHeight="1">
      <c r="A421" s="7" t="s">
        <v>285</v>
      </c>
      <c r="B421" s="15">
        <v>11975458168</v>
      </c>
      <c r="C421" s="7" t="s">
        <v>237</v>
      </c>
      <c r="D421" s="17" t="s">
        <v>14</v>
      </c>
      <c r="E421" s="7" t="s">
        <v>15</v>
      </c>
      <c r="F421" s="7" t="s">
        <v>882</v>
      </c>
      <c r="G421" s="9">
        <v>822.72</v>
      </c>
      <c r="H421" s="9">
        <v>0</v>
      </c>
      <c r="I421" s="9">
        <v>822.72</v>
      </c>
      <c r="J421" s="14"/>
      <c r="K421" s="14"/>
      <c r="L421" s="14"/>
      <c r="M421" s="14"/>
      <c r="N421" s="14"/>
      <c r="O421" s="14"/>
      <c r="P421" s="14"/>
      <c r="Q421" s="14"/>
      <c r="R421" s="14"/>
      <c r="S421" s="14"/>
      <c r="T421" s="14"/>
      <c r="U421" s="14"/>
      <c r="V421" s="14"/>
    </row>
    <row r="422" spans="1:22" s="23" customFormat="1" ht="41.25" customHeight="1">
      <c r="A422" s="7" t="s">
        <v>824</v>
      </c>
      <c r="B422" s="15">
        <v>43719996204</v>
      </c>
      <c r="C422" s="7" t="s">
        <v>237</v>
      </c>
      <c r="D422" s="17" t="s">
        <v>14</v>
      </c>
      <c r="E422" s="7" t="s">
        <v>15</v>
      </c>
      <c r="F422" s="7" t="s">
        <v>883</v>
      </c>
      <c r="G422" s="9">
        <v>781.58</v>
      </c>
      <c r="H422" s="9">
        <v>0</v>
      </c>
      <c r="I422" s="9">
        <v>781.58</v>
      </c>
      <c r="J422" s="14"/>
      <c r="K422" s="14"/>
      <c r="L422" s="14"/>
      <c r="M422" s="14"/>
      <c r="N422" s="14"/>
      <c r="O422" s="14"/>
      <c r="P422" s="14"/>
      <c r="Q422" s="14"/>
      <c r="R422" s="14"/>
      <c r="S422" s="14"/>
      <c r="T422" s="14"/>
      <c r="U422" s="14"/>
      <c r="V422" s="14"/>
    </row>
    <row r="423" spans="1:22" s="23" customFormat="1" ht="84" customHeight="1">
      <c r="A423" s="7" t="s">
        <v>884</v>
      </c>
      <c r="B423" s="15">
        <v>13054752000187</v>
      </c>
      <c r="C423" s="7" t="s">
        <v>885</v>
      </c>
      <c r="D423" s="17" t="s">
        <v>24</v>
      </c>
      <c r="E423" s="7" t="s">
        <v>33</v>
      </c>
      <c r="F423" s="7" t="s">
        <v>886</v>
      </c>
      <c r="G423" s="9">
        <v>12446</v>
      </c>
      <c r="H423" s="9">
        <v>0</v>
      </c>
      <c r="I423" s="9">
        <v>0</v>
      </c>
      <c r="J423" s="14"/>
      <c r="K423" s="14"/>
      <c r="L423" s="14"/>
      <c r="M423" s="14"/>
      <c r="N423" s="14"/>
      <c r="O423" s="14"/>
      <c r="P423" s="14"/>
      <c r="Q423" s="14"/>
      <c r="R423" s="14"/>
      <c r="S423" s="14"/>
      <c r="T423" s="14"/>
      <c r="U423" s="14"/>
      <c r="V423" s="14"/>
    </row>
    <row r="424" spans="1:22" s="23" customFormat="1" ht="76.5" customHeight="1">
      <c r="A424" s="7" t="s">
        <v>884</v>
      </c>
      <c r="B424" s="15">
        <v>13054752000187</v>
      </c>
      <c r="C424" s="7" t="s">
        <v>887</v>
      </c>
      <c r="D424" s="17" t="s">
        <v>24</v>
      </c>
      <c r="E424" s="7" t="s">
        <v>33</v>
      </c>
      <c r="F424" s="7" t="s">
        <v>888</v>
      </c>
      <c r="G424" s="9">
        <v>414</v>
      </c>
      <c r="H424" s="9">
        <v>0</v>
      </c>
      <c r="I424" s="9">
        <v>0</v>
      </c>
      <c r="J424" s="14"/>
      <c r="K424" s="14"/>
      <c r="L424" s="14"/>
      <c r="M424" s="14"/>
      <c r="N424" s="14"/>
      <c r="O424" s="14"/>
      <c r="P424" s="14"/>
      <c r="Q424" s="14"/>
      <c r="R424" s="14"/>
      <c r="S424" s="14"/>
      <c r="T424" s="14"/>
      <c r="U424" s="14"/>
      <c r="V424" s="14"/>
    </row>
    <row r="425" spans="1:22" s="23" customFormat="1" ht="128.25" customHeight="1">
      <c r="A425" s="7" t="s">
        <v>884</v>
      </c>
      <c r="B425" s="15">
        <v>13054752000187</v>
      </c>
      <c r="C425" s="7" t="s">
        <v>887</v>
      </c>
      <c r="D425" s="17" t="s">
        <v>24</v>
      </c>
      <c r="E425" s="7" t="s">
        <v>33</v>
      </c>
      <c r="F425" s="7" t="s">
        <v>889</v>
      </c>
      <c r="G425" s="9">
        <v>3860</v>
      </c>
      <c r="H425" s="9">
        <v>0</v>
      </c>
      <c r="I425" s="9">
        <v>0</v>
      </c>
      <c r="J425" s="14"/>
      <c r="K425" s="14"/>
      <c r="L425" s="14"/>
      <c r="M425" s="14"/>
      <c r="N425" s="14"/>
      <c r="O425" s="14"/>
      <c r="P425" s="14"/>
      <c r="Q425" s="14"/>
      <c r="R425" s="14"/>
      <c r="S425" s="14"/>
      <c r="T425" s="14"/>
      <c r="U425" s="14"/>
      <c r="V425" s="14"/>
    </row>
    <row r="426" spans="1:22" s="23" customFormat="1" ht="66.75" customHeight="1">
      <c r="A426" s="7" t="s">
        <v>510</v>
      </c>
      <c r="B426" s="15">
        <v>1631853000194</v>
      </c>
      <c r="C426" s="7" t="s">
        <v>890</v>
      </c>
      <c r="D426" s="17" t="s">
        <v>24</v>
      </c>
      <c r="E426" s="7" t="s">
        <v>25</v>
      </c>
      <c r="F426" s="7" t="s">
        <v>891</v>
      </c>
      <c r="G426" s="9">
        <v>1315</v>
      </c>
      <c r="H426" s="9">
        <v>0</v>
      </c>
      <c r="I426" s="9">
        <v>1315</v>
      </c>
      <c r="J426" s="14"/>
      <c r="K426" s="14"/>
      <c r="L426" s="14"/>
      <c r="M426" s="14"/>
      <c r="N426" s="14"/>
      <c r="O426" s="14"/>
      <c r="P426" s="14"/>
      <c r="Q426" s="14"/>
      <c r="R426" s="14"/>
      <c r="S426" s="14"/>
      <c r="T426" s="14"/>
      <c r="U426" s="14"/>
      <c r="V426" s="14"/>
    </row>
    <row r="427" spans="1:22" s="23" customFormat="1" ht="70.5" customHeight="1">
      <c r="A427" s="7" t="s">
        <v>892</v>
      </c>
      <c r="B427" s="15">
        <v>12981327000170</v>
      </c>
      <c r="C427" s="7" t="s">
        <v>893</v>
      </c>
      <c r="D427" s="17" t="s">
        <v>24</v>
      </c>
      <c r="E427" s="7" t="s">
        <v>25</v>
      </c>
      <c r="F427" s="7" t="s">
        <v>894</v>
      </c>
      <c r="G427" s="9">
        <v>2222</v>
      </c>
      <c r="H427" s="9">
        <v>0</v>
      </c>
      <c r="I427" s="9">
        <v>2222</v>
      </c>
      <c r="J427" s="14"/>
      <c r="K427" s="14"/>
      <c r="L427" s="14"/>
      <c r="M427" s="14"/>
      <c r="N427" s="14"/>
      <c r="O427" s="14"/>
      <c r="P427" s="14"/>
      <c r="Q427" s="14"/>
      <c r="R427" s="14"/>
      <c r="S427" s="14"/>
      <c r="T427" s="14"/>
      <c r="U427" s="14"/>
      <c r="V427" s="14"/>
    </row>
    <row r="428" spans="1:22" s="23" customFormat="1" ht="81" customHeight="1">
      <c r="A428" s="7" t="s">
        <v>519</v>
      </c>
      <c r="B428" s="15">
        <v>10942831000136</v>
      </c>
      <c r="C428" s="7" t="s">
        <v>895</v>
      </c>
      <c r="D428" s="17" t="s">
        <v>24</v>
      </c>
      <c r="E428" s="7" t="s">
        <v>25</v>
      </c>
      <c r="F428" s="7" t="s">
        <v>896</v>
      </c>
      <c r="G428" s="9">
        <v>140</v>
      </c>
      <c r="H428" s="9">
        <v>0</v>
      </c>
      <c r="I428" s="9">
        <v>0</v>
      </c>
      <c r="J428" s="14"/>
      <c r="K428" s="14"/>
      <c r="L428" s="14"/>
      <c r="M428" s="14"/>
      <c r="N428" s="14"/>
      <c r="O428" s="14"/>
      <c r="P428" s="14"/>
      <c r="Q428" s="14"/>
      <c r="R428" s="14"/>
      <c r="S428" s="14"/>
      <c r="T428" s="14"/>
      <c r="U428" s="14"/>
      <c r="V428" s="14"/>
    </row>
    <row r="429" spans="1:22" s="23" customFormat="1" ht="41.25" customHeight="1">
      <c r="A429" s="7" t="s">
        <v>897</v>
      </c>
      <c r="B429" s="15">
        <v>4277546234</v>
      </c>
      <c r="C429" s="7" t="s">
        <v>237</v>
      </c>
      <c r="D429" s="17" t="s">
        <v>14</v>
      </c>
      <c r="E429" s="7" t="s">
        <v>15</v>
      </c>
      <c r="F429" s="7" t="s">
        <v>898</v>
      </c>
      <c r="G429" s="9">
        <v>1563.16</v>
      </c>
      <c r="H429" s="9">
        <v>0</v>
      </c>
      <c r="I429" s="9">
        <v>1563.16</v>
      </c>
      <c r="J429" s="14"/>
      <c r="K429" s="14"/>
      <c r="L429" s="14"/>
      <c r="M429" s="14"/>
      <c r="N429" s="14"/>
      <c r="O429" s="14"/>
      <c r="P429" s="14"/>
      <c r="Q429" s="14"/>
      <c r="R429" s="14"/>
      <c r="S429" s="14"/>
      <c r="T429" s="14"/>
      <c r="U429" s="14"/>
      <c r="V429" s="14"/>
    </row>
    <row r="430" spans="1:22" s="23" customFormat="1" ht="41.25" customHeight="1">
      <c r="A430" s="7" t="s">
        <v>140</v>
      </c>
      <c r="B430" s="15">
        <v>29979036001031</v>
      </c>
      <c r="C430" s="7" t="s">
        <v>899</v>
      </c>
      <c r="D430" s="17" t="s">
        <v>14</v>
      </c>
      <c r="E430" s="7" t="s">
        <v>15</v>
      </c>
      <c r="F430" s="7" t="s">
        <v>900</v>
      </c>
      <c r="G430" s="9">
        <v>66993.69</v>
      </c>
      <c r="H430" s="9">
        <v>0</v>
      </c>
      <c r="I430" s="9">
        <v>66993.69</v>
      </c>
      <c r="J430" s="14"/>
      <c r="K430" s="14"/>
      <c r="L430" s="14"/>
      <c r="M430" s="14"/>
      <c r="N430" s="14"/>
      <c r="O430" s="14"/>
      <c r="P430" s="14"/>
      <c r="Q430" s="14"/>
      <c r="R430" s="14"/>
      <c r="S430" s="14"/>
      <c r="T430" s="14"/>
      <c r="U430" s="14"/>
      <c r="V430" s="14"/>
    </row>
    <row r="431" spans="1:22" s="23" customFormat="1" ht="41.25" customHeight="1">
      <c r="A431" s="7" t="s">
        <v>901</v>
      </c>
      <c r="B431" s="15">
        <v>43850588220</v>
      </c>
      <c r="C431" s="7" t="s">
        <v>237</v>
      </c>
      <c r="D431" s="17" t="s">
        <v>14</v>
      </c>
      <c r="E431" s="7" t="s">
        <v>15</v>
      </c>
      <c r="F431" s="7" t="s">
        <v>902</v>
      </c>
      <c r="G431" s="9">
        <v>1856.25</v>
      </c>
      <c r="H431" s="9">
        <v>0</v>
      </c>
      <c r="I431" s="9">
        <v>1856.25</v>
      </c>
      <c r="J431" s="14"/>
      <c r="K431" s="14"/>
      <c r="L431" s="14"/>
      <c r="M431" s="14"/>
      <c r="N431" s="14"/>
      <c r="O431" s="14"/>
      <c r="P431" s="14"/>
      <c r="Q431" s="14"/>
      <c r="R431" s="14"/>
      <c r="S431" s="14"/>
      <c r="T431" s="14"/>
      <c r="U431" s="14"/>
      <c r="V431" s="14"/>
    </row>
    <row r="432" spans="1:22" s="23" customFormat="1" ht="41.25" customHeight="1">
      <c r="A432" s="7" t="s">
        <v>289</v>
      </c>
      <c r="B432" s="15">
        <v>21533342253</v>
      </c>
      <c r="C432" s="7" t="s">
        <v>237</v>
      </c>
      <c r="D432" s="17" t="s">
        <v>14</v>
      </c>
      <c r="E432" s="7" t="s">
        <v>15</v>
      </c>
      <c r="F432" s="7" t="s">
        <v>903</v>
      </c>
      <c r="G432" s="9">
        <v>822.72</v>
      </c>
      <c r="H432" s="9">
        <v>0</v>
      </c>
      <c r="I432" s="9">
        <v>822.72</v>
      </c>
      <c r="J432" s="14"/>
      <c r="K432" s="14"/>
      <c r="L432" s="14"/>
      <c r="M432" s="14"/>
      <c r="N432" s="14"/>
      <c r="O432" s="14"/>
      <c r="P432" s="14"/>
      <c r="Q432" s="14"/>
      <c r="R432" s="14"/>
      <c r="S432" s="14"/>
      <c r="T432" s="14"/>
      <c r="U432" s="14"/>
      <c r="V432" s="14"/>
    </row>
    <row r="433" spans="1:22" s="23" customFormat="1" ht="41.25" customHeight="1">
      <c r="A433" s="7" t="s">
        <v>538</v>
      </c>
      <c r="B433" s="15">
        <v>23980958272</v>
      </c>
      <c r="C433" s="7" t="s">
        <v>237</v>
      </c>
      <c r="D433" s="17" t="s">
        <v>14</v>
      </c>
      <c r="E433" s="7" t="s">
        <v>15</v>
      </c>
      <c r="F433" s="7" t="s">
        <v>904</v>
      </c>
      <c r="G433" s="9">
        <v>1563.16</v>
      </c>
      <c r="H433" s="9">
        <v>0</v>
      </c>
      <c r="I433" s="9">
        <v>1563.16</v>
      </c>
      <c r="J433" s="14"/>
      <c r="K433" s="14"/>
      <c r="L433" s="14"/>
      <c r="M433" s="14"/>
      <c r="N433" s="14"/>
      <c r="O433" s="14"/>
      <c r="P433" s="14"/>
      <c r="Q433" s="14"/>
      <c r="R433" s="14"/>
      <c r="S433" s="14"/>
      <c r="T433" s="14"/>
      <c r="U433" s="14"/>
      <c r="V433" s="14"/>
    </row>
    <row r="434" spans="1:22" s="23" customFormat="1" ht="41.25" customHeight="1">
      <c r="A434" s="7" t="s">
        <v>810</v>
      </c>
      <c r="B434" s="15">
        <v>2275457291</v>
      </c>
      <c r="C434" s="7" t="s">
        <v>237</v>
      </c>
      <c r="D434" s="17" t="s">
        <v>14</v>
      </c>
      <c r="E434" s="7" t="s">
        <v>15</v>
      </c>
      <c r="F434" s="7" t="s">
        <v>905</v>
      </c>
      <c r="G434" s="9">
        <v>987.26</v>
      </c>
      <c r="H434" s="9">
        <v>0</v>
      </c>
      <c r="I434" s="9">
        <v>987.26</v>
      </c>
      <c r="J434" s="14"/>
      <c r="K434" s="14"/>
      <c r="L434" s="14"/>
      <c r="M434" s="14"/>
      <c r="N434" s="14"/>
      <c r="O434" s="14"/>
      <c r="P434" s="14"/>
      <c r="Q434" s="14"/>
      <c r="R434" s="14"/>
      <c r="S434" s="14"/>
      <c r="T434" s="14"/>
      <c r="U434" s="14"/>
      <c r="V434" s="14"/>
    </row>
    <row r="435" spans="1:22" s="23" customFormat="1" ht="41.25" customHeight="1">
      <c r="A435" s="7" t="s">
        <v>836</v>
      </c>
      <c r="B435" s="15">
        <v>32021879291</v>
      </c>
      <c r="C435" s="7" t="s">
        <v>237</v>
      </c>
      <c r="D435" s="17" t="s">
        <v>14</v>
      </c>
      <c r="E435" s="7" t="s">
        <v>15</v>
      </c>
      <c r="F435" s="7" t="s">
        <v>906</v>
      </c>
      <c r="G435" s="9">
        <v>1172.3700000000001</v>
      </c>
      <c r="H435" s="9">
        <v>0</v>
      </c>
      <c r="I435" s="9">
        <v>1172.3700000000001</v>
      </c>
      <c r="J435" s="14"/>
      <c r="K435" s="14"/>
      <c r="L435" s="14"/>
      <c r="M435" s="14"/>
      <c r="N435" s="14"/>
      <c r="O435" s="14"/>
      <c r="P435" s="14"/>
      <c r="Q435" s="14"/>
      <c r="R435" s="14"/>
      <c r="S435" s="14"/>
      <c r="T435" s="14"/>
      <c r="U435" s="14"/>
      <c r="V435" s="14"/>
    </row>
    <row r="436" spans="1:22" s="23" customFormat="1" ht="41.25" customHeight="1">
      <c r="A436" s="7" t="s">
        <v>333</v>
      </c>
      <c r="B436" s="15">
        <v>4224028000163</v>
      </c>
      <c r="C436" s="7" t="s">
        <v>907</v>
      </c>
      <c r="D436" s="17" t="s">
        <v>14</v>
      </c>
      <c r="E436" s="7" t="s">
        <v>15</v>
      </c>
      <c r="F436" s="7" t="s">
        <v>908</v>
      </c>
      <c r="G436" s="9">
        <v>1163.6000000000001</v>
      </c>
      <c r="H436" s="9">
        <v>0</v>
      </c>
      <c r="I436" s="9">
        <v>1163.6000000000001</v>
      </c>
      <c r="J436" s="14"/>
      <c r="K436" s="14"/>
      <c r="L436" s="14"/>
      <c r="M436" s="14"/>
      <c r="N436" s="14"/>
      <c r="O436" s="14"/>
      <c r="P436" s="14"/>
      <c r="Q436" s="14"/>
      <c r="R436" s="14"/>
      <c r="S436" s="14"/>
      <c r="T436" s="14"/>
      <c r="U436" s="14"/>
      <c r="V436" s="14"/>
    </row>
    <row r="437" spans="1:22" s="23" customFormat="1" ht="41.25" customHeight="1">
      <c r="A437" s="7" t="s">
        <v>480</v>
      </c>
      <c r="B437" s="15">
        <v>6372664000168</v>
      </c>
      <c r="C437" s="7" t="s">
        <v>909</v>
      </c>
      <c r="D437" s="17" t="s">
        <v>24</v>
      </c>
      <c r="E437" s="7" t="s">
        <v>33</v>
      </c>
      <c r="F437" s="7" t="s">
        <v>910</v>
      </c>
      <c r="G437" s="9">
        <v>2700</v>
      </c>
      <c r="H437" s="9">
        <v>0</v>
      </c>
      <c r="I437" s="9">
        <f>2700</f>
        <v>2700</v>
      </c>
      <c r="J437" s="14"/>
      <c r="K437" s="14"/>
      <c r="L437" s="14"/>
      <c r="M437" s="14"/>
      <c r="N437" s="14"/>
      <c r="O437" s="14"/>
      <c r="P437" s="14"/>
      <c r="Q437" s="14"/>
      <c r="R437" s="14"/>
      <c r="S437" s="14"/>
      <c r="T437" s="14"/>
      <c r="U437" s="14"/>
      <c r="V437" s="14"/>
    </row>
    <row r="438" spans="1:22" s="23" customFormat="1" ht="136.5" customHeight="1">
      <c r="A438" s="7" t="s">
        <v>271</v>
      </c>
      <c r="B438" s="15">
        <v>2844344000102</v>
      </c>
      <c r="C438" s="7" t="s">
        <v>911</v>
      </c>
      <c r="D438" s="17" t="s">
        <v>14</v>
      </c>
      <c r="E438" s="7" t="s">
        <v>15</v>
      </c>
      <c r="F438" s="7" t="s">
        <v>912</v>
      </c>
      <c r="G438" s="9">
        <v>425000</v>
      </c>
      <c r="H438" s="9">
        <v>0</v>
      </c>
      <c r="I438" s="9">
        <v>425000</v>
      </c>
      <c r="J438" s="14"/>
      <c r="K438" s="14"/>
      <c r="L438" s="14"/>
      <c r="M438" s="14"/>
      <c r="N438" s="14"/>
      <c r="O438" s="14"/>
      <c r="P438" s="14"/>
      <c r="Q438" s="14"/>
      <c r="R438" s="14"/>
      <c r="S438" s="14"/>
      <c r="T438" s="14"/>
      <c r="U438" s="14"/>
      <c r="V438" s="14"/>
    </row>
    <row r="439" spans="1:9" s="17" customFormat="1" ht="71.25" customHeight="1">
      <c r="A439" s="17" t="s">
        <v>80</v>
      </c>
      <c r="B439" s="18">
        <v>33000118000179</v>
      </c>
      <c r="C439" s="7" t="s">
        <v>913</v>
      </c>
      <c r="D439" s="17" t="s">
        <v>14</v>
      </c>
      <c r="E439" s="7" t="s">
        <v>15</v>
      </c>
      <c r="F439" s="17" t="s">
        <v>914</v>
      </c>
      <c r="G439" s="24">
        <v>59.55</v>
      </c>
      <c r="H439" s="9">
        <v>0</v>
      </c>
      <c r="I439" s="24">
        <v>59.55</v>
      </c>
    </row>
    <row r="440" spans="1:9" s="17" customFormat="1" ht="27.75" customHeight="1">
      <c r="A440" s="17" t="s">
        <v>649</v>
      </c>
      <c r="B440" s="18">
        <v>42878411234</v>
      </c>
      <c r="C440" s="7" t="s">
        <v>237</v>
      </c>
      <c r="D440" s="17" t="s">
        <v>14</v>
      </c>
      <c r="E440" s="7" t="s">
        <v>15</v>
      </c>
      <c r="F440" s="17" t="s">
        <v>915</v>
      </c>
      <c r="G440" s="24">
        <v>1485</v>
      </c>
      <c r="H440" s="9">
        <v>0</v>
      </c>
      <c r="I440" s="24">
        <v>1485</v>
      </c>
    </row>
    <row r="441" spans="1:9" s="17" customFormat="1" ht="54.75" customHeight="1">
      <c r="A441" s="17" t="s">
        <v>916</v>
      </c>
      <c r="B441" s="18">
        <v>29163790297</v>
      </c>
      <c r="C441" s="7" t="s">
        <v>917</v>
      </c>
      <c r="D441" s="17" t="s">
        <v>14</v>
      </c>
      <c r="E441" s="7" t="s">
        <v>15</v>
      </c>
      <c r="F441" s="17" t="s">
        <v>918</v>
      </c>
      <c r="G441" s="24">
        <v>9088.29</v>
      </c>
      <c r="H441" s="9">
        <v>0</v>
      </c>
      <c r="I441" s="24">
        <v>9088.29</v>
      </c>
    </row>
    <row r="442" spans="1:9" s="17" customFormat="1" ht="27.75" customHeight="1">
      <c r="A442" s="17" t="s">
        <v>570</v>
      </c>
      <c r="B442" s="18">
        <v>40723321272</v>
      </c>
      <c r="C442" s="7" t="s">
        <v>237</v>
      </c>
      <c r="D442" s="17" t="s">
        <v>14</v>
      </c>
      <c r="E442" s="7" t="s">
        <v>15</v>
      </c>
      <c r="F442" s="17" t="s">
        <v>919</v>
      </c>
      <c r="G442" s="24">
        <v>781.58</v>
      </c>
      <c r="H442" s="9">
        <v>0</v>
      </c>
      <c r="I442" s="24">
        <v>781.58</v>
      </c>
    </row>
    <row r="443" spans="1:9" s="17" customFormat="1" ht="57" customHeight="1">
      <c r="A443" s="17" t="s">
        <v>671</v>
      </c>
      <c r="B443" s="18">
        <v>10826686000128</v>
      </c>
      <c r="C443" s="7" t="s">
        <v>920</v>
      </c>
      <c r="D443" s="17" t="s">
        <v>24</v>
      </c>
      <c r="E443" s="7" t="s">
        <v>33</v>
      </c>
      <c r="F443" s="17" t="s">
        <v>921</v>
      </c>
      <c r="G443" s="24">
        <v>487.5</v>
      </c>
      <c r="H443" s="9">
        <v>0</v>
      </c>
      <c r="I443" s="24">
        <v>0</v>
      </c>
    </row>
    <row r="444" spans="1:9" s="17" customFormat="1" ht="42.75" customHeight="1">
      <c r="A444" s="17" t="s">
        <v>387</v>
      </c>
      <c r="B444" s="18">
        <v>2765976000180</v>
      </c>
      <c r="C444" s="7" t="s">
        <v>922</v>
      </c>
      <c r="D444" s="17" t="s">
        <v>24</v>
      </c>
      <c r="E444" s="7" t="s">
        <v>25</v>
      </c>
      <c r="F444" s="17" t="s">
        <v>923</v>
      </c>
      <c r="G444" s="24">
        <v>206</v>
      </c>
      <c r="H444" s="9">
        <v>0</v>
      </c>
      <c r="I444" s="24">
        <v>206</v>
      </c>
    </row>
    <row r="445" spans="1:9" s="17" customFormat="1" ht="57" customHeight="1">
      <c r="A445" s="17" t="s">
        <v>924</v>
      </c>
      <c r="B445" s="18">
        <v>17458949000132</v>
      </c>
      <c r="C445" s="7" t="s">
        <v>925</v>
      </c>
      <c r="D445" s="17" t="s">
        <v>24</v>
      </c>
      <c r="E445" s="7" t="s">
        <v>25</v>
      </c>
      <c r="F445" s="17" t="s">
        <v>926</v>
      </c>
      <c r="G445" s="24">
        <v>450</v>
      </c>
      <c r="H445" s="9">
        <v>450</v>
      </c>
      <c r="I445" s="24">
        <v>450</v>
      </c>
    </row>
    <row r="446" spans="1:9" s="17" customFormat="1" ht="42.75" customHeight="1">
      <c r="A446" s="17" t="s">
        <v>927</v>
      </c>
      <c r="B446" s="18">
        <v>6108422000161</v>
      </c>
      <c r="C446" s="7" t="s">
        <v>928</v>
      </c>
      <c r="D446" s="17" t="s">
        <v>24</v>
      </c>
      <c r="E446" s="7" t="s">
        <v>25</v>
      </c>
      <c r="F446" s="17" t="s">
        <v>929</v>
      </c>
      <c r="G446" s="24">
        <v>1080</v>
      </c>
      <c r="H446" s="9">
        <v>0</v>
      </c>
      <c r="I446" s="24">
        <v>1080</v>
      </c>
    </row>
    <row r="447" spans="1:9" s="17" customFormat="1" ht="71.25" customHeight="1">
      <c r="A447" s="17" t="s">
        <v>930</v>
      </c>
      <c r="B447" s="18">
        <v>17207460000198</v>
      </c>
      <c r="C447" s="7" t="s">
        <v>931</v>
      </c>
      <c r="D447" s="17" t="s">
        <v>24</v>
      </c>
      <c r="E447" s="7" t="s">
        <v>25</v>
      </c>
      <c r="F447" s="17" t="s">
        <v>932</v>
      </c>
      <c r="G447" s="24">
        <v>383</v>
      </c>
      <c r="H447" s="9">
        <v>0</v>
      </c>
      <c r="I447" s="24">
        <v>0</v>
      </c>
    </row>
    <row r="448" spans="1:9" s="17" customFormat="1" ht="42.75" customHeight="1">
      <c r="A448" s="17" t="s">
        <v>930</v>
      </c>
      <c r="B448" s="18">
        <v>17207460000198</v>
      </c>
      <c r="C448" s="7" t="s">
        <v>933</v>
      </c>
      <c r="D448" s="17" t="s">
        <v>24</v>
      </c>
      <c r="E448" s="7" t="s">
        <v>25</v>
      </c>
      <c r="F448" s="17" t="s">
        <v>934</v>
      </c>
      <c r="G448" s="24">
        <v>725</v>
      </c>
      <c r="H448" s="9">
        <v>0</v>
      </c>
      <c r="I448" s="24">
        <v>0</v>
      </c>
    </row>
    <row r="449" spans="1:9" s="17" customFormat="1" ht="42.75" customHeight="1">
      <c r="A449" s="17" t="s">
        <v>935</v>
      </c>
      <c r="B449" s="18">
        <v>17868778000110</v>
      </c>
      <c r="C449" s="7" t="s">
        <v>936</v>
      </c>
      <c r="D449" s="17" t="s">
        <v>24</v>
      </c>
      <c r="E449" s="7" t="s">
        <v>25</v>
      </c>
      <c r="F449" s="17" t="s">
        <v>937</v>
      </c>
      <c r="G449" s="24">
        <v>560</v>
      </c>
      <c r="H449" s="9">
        <v>0</v>
      </c>
      <c r="I449" s="24">
        <v>0</v>
      </c>
    </row>
    <row r="450" spans="1:9" s="17" customFormat="1" ht="42.75" customHeight="1">
      <c r="A450" s="17" t="s">
        <v>387</v>
      </c>
      <c r="B450" s="18">
        <v>2765976000180</v>
      </c>
      <c r="C450" s="7" t="s">
        <v>938</v>
      </c>
      <c r="D450" s="17" t="s">
        <v>24</v>
      </c>
      <c r="E450" s="7" t="s">
        <v>25</v>
      </c>
      <c r="F450" s="17" t="s">
        <v>939</v>
      </c>
      <c r="G450" s="24">
        <v>2000</v>
      </c>
      <c r="H450" s="9">
        <v>0</v>
      </c>
      <c r="I450" s="24">
        <v>2000</v>
      </c>
    </row>
    <row r="451" spans="1:9" s="17" customFormat="1" ht="57" customHeight="1">
      <c r="A451" s="17" t="s">
        <v>589</v>
      </c>
      <c r="B451" s="18">
        <v>7359872000190</v>
      </c>
      <c r="C451" s="7" t="s">
        <v>940</v>
      </c>
      <c r="D451" s="17" t="s">
        <v>24</v>
      </c>
      <c r="E451" s="7" t="s">
        <v>25</v>
      </c>
      <c r="F451" s="17" t="s">
        <v>941</v>
      </c>
      <c r="G451" s="24">
        <v>1300</v>
      </c>
      <c r="H451" s="9">
        <v>0</v>
      </c>
      <c r="I451" s="24">
        <v>1300</v>
      </c>
    </row>
    <row r="452" spans="1:9" s="17" customFormat="1" ht="28.5" customHeight="1">
      <c r="A452" s="17" t="s">
        <v>168</v>
      </c>
      <c r="B452" s="18">
        <v>4153748000185</v>
      </c>
      <c r="C452" s="7" t="s">
        <v>942</v>
      </c>
      <c r="D452" s="17" t="s">
        <v>14</v>
      </c>
      <c r="E452" s="7" t="s">
        <v>15</v>
      </c>
      <c r="F452" s="17" t="s">
        <v>943</v>
      </c>
      <c r="G452" s="24">
        <v>39200</v>
      </c>
      <c r="H452" s="9">
        <v>36400</v>
      </c>
      <c r="I452" s="24">
        <f>1400+1400+36400</f>
        <v>39200</v>
      </c>
    </row>
    <row r="453" spans="1:9" s="17" customFormat="1" ht="57" customHeight="1">
      <c r="A453" s="17" t="s">
        <v>168</v>
      </c>
      <c r="B453" s="18">
        <v>4153748000185</v>
      </c>
      <c r="C453" s="7" t="s">
        <v>944</v>
      </c>
      <c r="D453" s="17" t="s">
        <v>14</v>
      </c>
      <c r="E453" s="7" t="s">
        <v>15</v>
      </c>
      <c r="F453" s="17" t="s">
        <v>945</v>
      </c>
      <c r="G453" s="24">
        <v>636.36</v>
      </c>
      <c r="H453" s="9">
        <v>0</v>
      </c>
      <c r="I453" s="24">
        <v>636.36</v>
      </c>
    </row>
    <row r="454" spans="1:9" s="17" customFormat="1" ht="85.5" customHeight="1">
      <c r="A454" s="17" t="s">
        <v>66</v>
      </c>
      <c r="B454" s="18">
        <v>4407920000180</v>
      </c>
      <c r="C454" s="7" t="s">
        <v>946</v>
      </c>
      <c r="D454" s="17" t="s">
        <v>14</v>
      </c>
      <c r="E454" s="7" t="s">
        <v>277</v>
      </c>
      <c r="F454" s="17" t="s">
        <v>947</v>
      </c>
      <c r="G454" s="24">
        <v>438.8</v>
      </c>
      <c r="H454" s="9">
        <v>109.7</v>
      </c>
      <c r="I454" s="24">
        <f>88.43+186.49+109.7</f>
        <v>384.62</v>
      </c>
    </row>
    <row r="455" spans="1:9" s="17" customFormat="1" ht="57" customHeight="1">
      <c r="A455" s="17" t="s">
        <v>168</v>
      </c>
      <c r="B455" s="18">
        <v>4153748000185</v>
      </c>
      <c r="C455" s="7" t="s">
        <v>948</v>
      </c>
      <c r="D455" s="17" t="s">
        <v>14</v>
      </c>
      <c r="E455" s="7" t="s">
        <v>15</v>
      </c>
      <c r="F455" s="17" t="s">
        <v>949</v>
      </c>
      <c r="G455" s="24">
        <v>1400</v>
      </c>
      <c r="H455" s="9">
        <v>0</v>
      </c>
      <c r="I455" s="24">
        <v>1400</v>
      </c>
    </row>
    <row r="456" spans="1:9" s="17" customFormat="1" ht="28.5" customHeight="1">
      <c r="A456" s="17" t="s">
        <v>168</v>
      </c>
      <c r="B456" s="18">
        <v>4153748000185</v>
      </c>
      <c r="C456" s="7" t="s">
        <v>950</v>
      </c>
      <c r="D456" s="17" t="s">
        <v>14</v>
      </c>
      <c r="E456" s="7" t="s">
        <v>15</v>
      </c>
      <c r="F456" s="17" t="s">
        <v>951</v>
      </c>
      <c r="G456" s="24">
        <v>890081.73</v>
      </c>
      <c r="H456" s="9">
        <v>0</v>
      </c>
      <c r="I456" s="24">
        <v>890081.73</v>
      </c>
    </row>
    <row r="457" spans="1:9" s="17" customFormat="1" ht="14.25" customHeight="1">
      <c r="A457" s="17" t="s">
        <v>857</v>
      </c>
      <c r="B457" s="18">
        <v>43850618234</v>
      </c>
      <c r="C457" s="7" t="s">
        <v>237</v>
      </c>
      <c r="D457" s="17" t="s">
        <v>14</v>
      </c>
      <c r="E457" s="7" t="s">
        <v>15</v>
      </c>
      <c r="F457" s="17" t="s">
        <v>952</v>
      </c>
      <c r="G457" s="24">
        <v>1953.95</v>
      </c>
      <c r="H457" s="9">
        <v>0</v>
      </c>
      <c r="I457" s="24">
        <v>1953.95</v>
      </c>
    </row>
    <row r="458" spans="1:9" s="17" customFormat="1" ht="14.25" customHeight="1">
      <c r="A458" s="17" t="s">
        <v>374</v>
      </c>
      <c r="B458" s="18">
        <v>85082465791</v>
      </c>
      <c r="C458" s="7" t="s">
        <v>237</v>
      </c>
      <c r="D458" s="17" t="s">
        <v>14</v>
      </c>
      <c r="E458" s="7" t="s">
        <v>15</v>
      </c>
      <c r="F458" s="17" t="s">
        <v>953</v>
      </c>
      <c r="G458" s="24">
        <v>1645.44</v>
      </c>
      <c r="H458" s="9">
        <v>0</v>
      </c>
      <c r="I458" s="24">
        <v>1645.44</v>
      </c>
    </row>
    <row r="459" spans="1:9" s="17" customFormat="1" ht="14.25" customHeight="1">
      <c r="A459" s="17" t="s">
        <v>954</v>
      </c>
      <c r="B459" s="18">
        <v>23993251253</v>
      </c>
      <c r="C459" s="7" t="s">
        <v>237</v>
      </c>
      <c r="D459" s="17" t="s">
        <v>14</v>
      </c>
      <c r="E459" s="7" t="s">
        <v>15</v>
      </c>
      <c r="F459" s="17" t="s">
        <v>955</v>
      </c>
      <c r="G459" s="24">
        <v>1563.16</v>
      </c>
      <c r="H459" s="9">
        <v>0</v>
      </c>
      <c r="I459" s="24">
        <v>1563.16</v>
      </c>
    </row>
    <row r="460" spans="1:9" s="17" customFormat="1" ht="14.25" customHeight="1">
      <c r="A460" s="17" t="s">
        <v>538</v>
      </c>
      <c r="B460" s="18">
        <v>23980958272</v>
      </c>
      <c r="C460" s="7" t="s">
        <v>237</v>
      </c>
      <c r="D460" s="17" t="s">
        <v>14</v>
      </c>
      <c r="E460" s="7" t="s">
        <v>15</v>
      </c>
      <c r="F460" s="17" t="s">
        <v>956</v>
      </c>
      <c r="G460" s="24">
        <v>3126.32</v>
      </c>
      <c r="H460" s="9">
        <v>0</v>
      </c>
      <c r="I460" s="24">
        <v>3126.32</v>
      </c>
    </row>
    <row r="461" spans="1:9" s="17" customFormat="1" ht="14.25" customHeight="1">
      <c r="A461" s="17" t="s">
        <v>957</v>
      </c>
      <c r="B461" s="18">
        <v>44552769200</v>
      </c>
      <c r="C461" s="7" t="s">
        <v>237</v>
      </c>
      <c r="D461" s="17" t="s">
        <v>14</v>
      </c>
      <c r="E461" s="7" t="s">
        <v>15</v>
      </c>
      <c r="F461" s="17" t="s">
        <v>958</v>
      </c>
      <c r="G461" s="24">
        <v>1974.52</v>
      </c>
      <c r="H461" s="9">
        <v>0</v>
      </c>
      <c r="I461" s="24">
        <v>1974.52</v>
      </c>
    </row>
    <row r="462" spans="1:9" s="17" customFormat="1" ht="14.25" customHeight="1">
      <c r="A462" s="17" t="s">
        <v>959</v>
      </c>
      <c r="B462" s="18">
        <v>85712817268</v>
      </c>
      <c r="C462" s="7" t="s">
        <v>237</v>
      </c>
      <c r="D462" s="17" t="s">
        <v>14</v>
      </c>
      <c r="E462" s="7" t="s">
        <v>15</v>
      </c>
      <c r="F462" s="17" t="s">
        <v>960</v>
      </c>
      <c r="G462" s="24">
        <v>1974.52</v>
      </c>
      <c r="H462" s="9">
        <v>0</v>
      </c>
      <c r="I462" s="24">
        <v>1974.52</v>
      </c>
    </row>
    <row r="463" spans="1:9" s="17" customFormat="1" ht="57" customHeight="1">
      <c r="A463" s="17" t="s">
        <v>168</v>
      </c>
      <c r="B463" s="18">
        <v>4153748000185</v>
      </c>
      <c r="C463" s="7" t="s">
        <v>961</v>
      </c>
      <c r="D463" s="17" t="s">
        <v>14</v>
      </c>
      <c r="E463" s="7" t="s">
        <v>15</v>
      </c>
      <c r="F463" s="17" t="s">
        <v>962</v>
      </c>
      <c r="G463" s="24">
        <v>5600</v>
      </c>
      <c r="H463" s="9">
        <v>0</v>
      </c>
      <c r="I463" s="24">
        <v>5600</v>
      </c>
    </row>
    <row r="464" spans="1:9" s="17" customFormat="1" ht="99.75" customHeight="1">
      <c r="A464" s="17" t="s">
        <v>143</v>
      </c>
      <c r="B464" s="18">
        <v>4628111000106</v>
      </c>
      <c r="C464" s="7" t="s">
        <v>963</v>
      </c>
      <c r="D464" s="17" t="s">
        <v>14</v>
      </c>
      <c r="E464" s="7" t="s">
        <v>15</v>
      </c>
      <c r="F464" s="17" t="s">
        <v>964</v>
      </c>
      <c r="G464" s="24">
        <v>11976.93</v>
      </c>
      <c r="H464" s="9">
        <v>0</v>
      </c>
      <c r="I464" s="24">
        <v>0</v>
      </c>
    </row>
    <row r="465" spans="1:9" s="17" customFormat="1" ht="14.25" customHeight="1">
      <c r="A465" s="17" t="s">
        <v>965</v>
      </c>
      <c r="B465" s="18">
        <v>3153339287</v>
      </c>
      <c r="C465" s="7" t="s">
        <v>237</v>
      </c>
      <c r="D465" s="17" t="s">
        <v>14</v>
      </c>
      <c r="E465" s="7" t="s">
        <v>15</v>
      </c>
      <c r="F465" s="17" t="s">
        <v>966</v>
      </c>
      <c r="G465" s="24">
        <v>1563.16</v>
      </c>
      <c r="H465" s="9">
        <v>0</v>
      </c>
      <c r="I465" s="24">
        <v>1563.16</v>
      </c>
    </row>
    <row r="466" spans="1:9" s="17" customFormat="1" ht="14.25" customHeight="1">
      <c r="A466" s="17" t="s">
        <v>824</v>
      </c>
      <c r="B466" s="18">
        <v>43719996204</v>
      </c>
      <c r="C466" s="7" t="s">
        <v>237</v>
      </c>
      <c r="D466" s="17" t="s">
        <v>14</v>
      </c>
      <c r="E466" s="7" t="s">
        <v>15</v>
      </c>
      <c r="F466" s="17" t="s">
        <v>967</v>
      </c>
      <c r="G466" s="24">
        <v>1172.3700000000001</v>
      </c>
      <c r="H466" s="9">
        <v>0</v>
      </c>
      <c r="I466" s="24">
        <v>1172.3700000000001</v>
      </c>
    </row>
    <row r="467" spans="1:9" s="17" customFormat="1" ht="14.25" customHeight="1">
      <c r="A467" s="17" t="s">
        <v>968</v>
      </c>
      <c r="B467" s="18">
        <v>40676765220</v>
      </c>
      <c r="C467" s="7" t="s">
        <v>237</v>
      </c>
      <c r="D467" s="17" t="s">
        <v>14</v>
      </c>
      <c r="E467" s="7" t="s">
        <v>15</v>
      </c>
      <c r="F467" s="17" t="s">
        <v>969</v>
      </c>
      <c r="G467" s="24">
        <v>2344.7400000000002</v>
      </c>
      <c r="H467" s="9">
        <v>0</v>
      </c>
      <c r="I467" s="24">
        <v>2344.7400000000002</v>
      </c>
    </row>
    <row r="468" spans="1:9" s="17" customFormat="1" ht="14.25" customHeight="1">
      <c r="A468" s="17" t="s">
        <v>189</v>
      </c>
      <c r="B468" s="18">
        <v>34288970210</v>
      </c>
      <c r="C468" s="7" t="s">
        <v>237</v>
      </c>
      <c r="D468" s="17" t="s">
        <v>14</v>
      </c>
      <c r="E468" s="7" t="s">
        <v>15</v>
      </c>
      <c r="F468" s="17" t="s">
        <v>970</v>
      </c>
      <c r="G468" s="24">
        <v>1645.44</v>
      </c>
      <c r="H468" s="9">
        <v>0</v>
      </c>
      <c r="I468" s="24">
        <v>0</v>
      </c>
    </row>
    <row r="469" spans="1:9" s="17" customFormat="1" ht="14.25" customHeight="1">
      <c r="A469" s="17" t="s">
        <v>289</v>
      </c>
      <c r="B469" s="18">
        <v>21533342253</v>
      </c>
      <c r="C469" s="7" t="s">
        <v>237</v>
      </c>
      <c r="D469" s="17" t="s">
        <v>14</v>
      </c>
      <c r="E469" s="7" t="s">
        <v>15</v>
      </c>
      <c r="F469" s="17" t="s">
        <v>971</v>
      </c>
      <c r="G469" s="24">
        <v>2468.16</v>
      </c>
      <c r="H469" s="9">
        <v>0</v>
      </c>
      <c r="I469" s="24">
        <v>2468.16</v>
      </c>
    </row>
    <row r="470" spans="1:9" s="17" customFormat="1" ht="14.25" customHeight="1">
      <c r="A470" s="17" t="s">
        <v>540</v>
      </c>
      <c r="B470" s="18">
        <v>59028777253</v>
      </c>
      <c r="C470" s="7" t="s">
        <v>237</v>
      </c>
      <c r="D470" s="17" t="s">
        <v>14</v>
      </c>
      <c r="E470" s="7" t="s">
        <v>15</v>
      </c>
      <c r="F470" s="17" t="s">
        <v>972</v>
      </c>
      <c r="G470" s="24">
        <v>1485</v>
      </c>
      <c r="H470" s="9">
        <v>0</v>
      </c>
      <c r="I470" s="24">
        <v>1485</v>
      </c>
    </row>
    <row r="471" spans="1:9" s="17" customFormat="1" ht="14.25" customHeight="1">
      <c r="A471" s="17" t="s">
        <v>492</v>
      </c>
      <c r="B471" s="18">
        <v>57144567268</v>
      </c>
      <c r="C471" s="7" t="s">
        <v>237</v>
      </c>
      <c r="D471" s="17" t="s">
        <v>14</v>
      </c>
      <c r="E471" s="7" t="s">
        <v>15</v>
      </c>
      <c r="F471" s="17" t="s">
        <v>973</v>
      </c>
      <c r="G471" s="24">
        <v>4166.8</v>
      </c>
      <c r="H471" s="9">
        <v>0</v>
      </c>
      <c r="I471" s="24">
        <v>4166.8</v>
      </c>
    </row>
    <row r="472" spans="1:9" s="17" customFormat="1" ht="14.25" customHeight="1">
      <c r="A472" s="17" t="s">
        <v>140</v>
      </c>
      <c r="B472" s="18">
        <v>29979036001031</v>
      </c>
      <c r="C472" s="7" t="s">
        <v>974</v>
      </c>
      <c r="D472" s="17" t="s">
        <v>14</v>
      </c>
      <c r="E472" s="7" t="s">
        <v>15</v>
      </c>
      <c r="F472" s="17" t="s">
        <v>975</v>
      </c>
      <c r="G472" s="24">
        <v>66611.16</v>
      </c>
      <c r="H472" s="9">
        <v>0</v>
      </c>
      <c r="I472" s="24">
        <f>66611.16</f>
        <v>66611.16</v>
      </c>
    </row>
    <row r="473" spans="1:9" s="17" customFormat="1" ht="14.25" customHeight="1">
      <c r="A473" s="17" t="s">
        <v>494</v>
      </c>
      <c r="B473" s="18">
        <v>59670460204</v>
      </c>
      <c r="C473" s="7" t="s">
        <v>237</v>
      </c>
      <c r="D473" s="17" t="s">
        <v>14</v>
      </c>
      <c r="E473" s="7" t="s">
        <v>15</v>
      </c>
      <c r="F473" s="17" t="s">
        <v>976</v>
      </c>
      <c r="G473" s="24">
        <v>3409.2</v>
      </c>
      <c r="H473" s="9">
        <v>0</v>
      </c>
      <c r="I473" s="24">
        <v>3409.2</v>
      </c>
    </row>
    <row r="474" spans="1:9" s="17" customFormat="1" ht="14.25" customHeight="1">
      <c r="A474" s="17" t="s">
        <v>897</v>
      </c>
      <c r="B474" s="18">
        <v>4277546234</v>
      </c>
      <c r="C474" s="7" t="s">
        <v>237</v>
      </c>
      <c r="D474" s="17" t="s">
        <v>14</v>
      </c>
      <c r="E474" s="7" t="s">
        <v>15</v>
      </c>
      <c r="F474" s="17" t="s">
        <v>977</v>
      </c>
      <c r="G474" s="24">
        <v>2344.7400000000002</v>
      </c>
      <c r="H474" s="9">
        <v>0</v>
      </c>
      <c r="I474" s="24">
        <v>2344.7400000000002</v>
      </c>
    </row>
    <row r="475" spans="1:9" s="17" customFormat="1" ht="27.75" customHeight="1">
      <c r="A475" s="17" t="s">
        <v>845</v>
      </c>
      <c r="B475" s="18">
        <v>81293399787</v>
      </c>
      <c r="C475" s="7" t="s">
        <v>237</v>
      </c>
      <c r="D475" s="17" t="s">
        <v>14</v>
      </c>
      <c r="E475" s="7" t="s">
        <v>15</v>
      </c>
      <c r="F475" s="17" t="s">
        <v>978</v>
      </c>
      <c r="G475" s="24">
        <v>1563.16</v>
      </c>
      <c r="H475" s="9">
        <v>0</v>
      </c>
      <c r="I475" s="24">
        <v>1563.16</v>
      </c>
    </row>
    <row r="476" spans="1:9" s="17" customFormat="1" ht="27.75" customHeight="1">
      <c r="A476" s="17" t="s">
        <v>845</v>
      </c>
      <c r="B476" s="18">
        <v>81293399787</v>
      </c>
      <c r="C476" s="7" t="s">
        <v>237</v>
      </c>
      <c r="D476" s="17" t="s">
        <v>14</v>
      </c>
      <c r="E476" s="7" t="s">
        <v>15</v>
      </c>
      <c r="F476" s="17" t="s">
        <v>979</v>
      </c>
      <c r="G476" s="24">
        <v>781.58</v>
      </c>
      <c r="H476" s="9">
        <v>0</v>
      </c>
      <c r="I476" s="24">
        <v>781.58</v>
      </c>
    </row>
    <row r="477" spans="1:9" s="17" customFormat="1" ht="27.75" customHeight="1">
      <c r="A477" s="17" t="s">
        <v>901</v>
      </c>
      <c r="B477" s="18">
        <v>43850588220</v>
      </c>
      <c r="C477" s="7" t="s">
        <v>237</v>
      </c>
      <c r="D477" s="17" t="s">
        <v>14</v>
      </c>
      <c r="E477" s="7" t="s">
        <v>15</v>
      </c>
      <c r="F477" s="17" t="s">
        <v>980</v>
      </c>
      <c r="G477" s="24">
        <v>1953.95</v>
      </c>
      <c r="H477" s="9">
        <v>0</v>
      </c>
      <c r="I477" s="24">
        <v>1953.95</v>
      </c>
    </row>
    <row r="478" spans="1:9" s="17" customFormat="1" ht="27.75" customHeight="1">
      <c r="A478" s="17" t="s">
        <v>901</v>
      </c>
      <c r="B478" s="18">
        <v>43850588220</v>
      </c>
      <c r="C478" s="7" t="s">
        <v>237</v>
      </c>
      <c r="D478" s="17" t="s">
        <v>14</v>
      </c>
      <c r="E478" s="7" t="s">
        <v>15</v>
      </c>
      <c r="F478" s="17" t="s">
        <v>981</v>
      </c>
      <c r="G478" s="24">
        <v>781.58</v>
      </c>
      <c r="H478" s="9">
        <v>0</v>
      </c>
      <c r="I478" s="24">
        <v>781.58</v>
      </c>
    </row>
    <row r="479" spans="1:9" s="17" customFormat="1" ht="27.75" customHeight="1">
      <c r="A479" s="17" t="s">
        <v>982</v>
      </c>
      <c r="B479" s="18">
        <v>13072536287</v>
      </c>
      <c r="C479" s="7" t="s">
        <v>237</v>
      </c>
      <c r="D479" s="17" t="s">
        <v>14</v>
      </c>
      <c r="E479" s="7" t="s">
        <v>15</v>
      </c>
      <c r="F479" s="17" t="s">
        <v>983</v>
      </c>
      <c r="G479" s="24">
        <v>2735.53</v>
      </c>
      <c r="H479" s="9">
        <v>0</v>
      </c>
      <c r="I479" s="24">
        <v>2735.53</v>
      </c>
    </row>
    <row r="480" spans="1:9" s="17" customFormat="1" ht="27.75" customHeight="1">
      <c r="A480" s="17" t="s">
        <v>189</v>
      </c>
      <c r="B480" s="18">
        <v>34288970210</v>
      </c>
      <c r="C480" s="7" t="s">
        <v>237</v>
      </c>
      <c r="D480" s="17" t="s">
        <v>14</v>
      </c>
      <c r="E480" s="7" t="s">
        <v>15</v>
      </c>
      <c r="F480" s="17" t="s">
        <v>984</v>
      </c>
      <c r="G480" s="24">
        <v>822.72</v>
      </c>
      <c r="H480" s="9">
        <v>0</v>
      </c>
      <c r="I480" s="24">
        <v>822.72</v>
      </c>
    </row>
    <row r="481" spans="1:9" s="17" customFormat="1" ht="27.75" customHeight="1">
      <c r="A481" s="17" t="s">
        <v>985</v>
      </c>
      <c r="B481" s="18">
        <v>6872298200</v>
      </c>
      <c r="C481" s="7" t="s">
        <v>237</v>
      </c>
      <c r="D481" s="17" t="s">
        <v>14</v>
      </c>
      <c r="E481" s="7" t="s">
        <v>15</v>
      </c>
      <c r="F481" s="17" t="s">
        <v>986</v>
      </c>
      <c r="G481" s="24">
        <v>1234.08</v>
      </c>
      <c r="H481" s="9">
        <v>0</v>
      </c>
      <c r="I481" s="24">
        <v>1234.08</v>
      </c>
    </row>
    <row r="482" spans="1:9" s="17" customFormat="1" ht="27.75" customHeight="1">
      <c r="A482" s="17" t="s">
        <v>824</v>
      </c>
      <c r="B482" s="18">
        <v>43719996204</v>
      </c>
      <c r="C482" s="7" t="s">
        <v>237</v>
      </c>
      <c r="D482" s="17" t="s">
        <v>14</v>
      </c>
      <c r="E482" s="7" t="s">
        <v>15</v>
      </c>
      <c r="F482" s="17" t="s">
        <v>987</v>
      </c>
      <c r="G482" s="24">
        <v>1172.3700000000001</v>
      </c>
      <c r="H482" s="9">
        <v>0</v>
      </c>
      <c r="I482" s="24">
        <v>1172.3700000000001</v>
      </c>
    </row>
    <row r="483" spans="1:9" s="17" customFormat="1" ht="57" customHeight="1">
      <c r="A483" s="17" t="s">
        <v>916</v>
      </c>
      <c r="B483" s="18">
        <v>29163790297</v>
      </c>
      <c r="C483" s="7" t="s">
        <v>988</v>
      </c>
      <c r="D483" s="17" t="s">
        <v>14</v>
      </c>
      <c r="E483" s="7" t="s">
        <v>15</v>
      </c>
      <c r="F483" s="17" t="s">
        <v>989</v>
      </c>
      <c r="G483" s="24">
        <v>17136.09</v>
      </c>
      <c r="H483" s="9">
        <v>0</v>
      </c>
      <c r="I483" s="24">
        <v>17136.09</v>
      </c>
    </row>
    <row r="484" spans="1:9" s="17" customFormat="1" ht="27.75" customHeight="1">
      <c r="A484" s="17" t="s">
        <v>990</v>
      </c>
      <c r="B484" s="18">
        <v>58498346215</v>
      </c>
      <c r="C484" s="7" t="s">
        <v>237</v>
      </c>
      <c r="D484" s="17" t="s">
        <v>14</v>
      </c>
      <c r="E484" s="7" t="s">
        <v>15</v>
      </c>
      <c r="F484" s="17" t="s">
        <v>991</v>
      </c>
      <c r="G484" s="24">
        <v>1172.3700000000001</v>
      </c>
      <c r="H484" s="9">
        <v>0</v>
      </c>
      <c r="I484" s="24">
        <v>1172.3700000000001</v>
      </c>
    </row>
    <row r="485" spans="1:9" s="17" customFormat="1" ht="27.75" customHeight="1">
      <c r="A485" s="17" t="s">
        <v>285</v>
      </c>
      <c r="B485" s="18">
        <v>11975458168</v>
      </c>
      <c r="C485" s="7" t="s">
        <v>237</v>
      </c>
      <c r="D485" s="17" t="s">
        <v>14</v>
      </c>
      <c r="E485" s="7" t="s">
        <v>15</v>
      </c>
      <c r="F485" s="17" t="s">
        <v>992</v>
      </c>
      <c r="G485" s="24">
        <v>1645.44</v>
      </c>
      <c r="H485" s="9">
        <v>0</v>
      </c>
      <c r="I485" s="24">
        <v>1645.44</v>
      </c>
    </row>
    <row r="486" spans="1:9" s="17" customFormat="1" ht="27.75" customHeight="1">
      <c r="A486" s="17" t="s">
        <v>289</v>
      </c>
      <c r="B486" s="18">
        <v>21533342253</v>
      </c>
      <c r="C486" s="7" t="s">
        <v>237</v>
      </c>
      <c r="D486" s="17" t="s">
        <v>14</v>
      </c>
      <c r="E486" s="7" t="s">
        <v>15</v>
      </c>
      <c r="F486" s="17" t="s">
        <v>993</v>
      </c>
      <c r="G486" s="24">
        <v>1645.44</v>
      </c>
      <c r="H486" s="9">
        <v>0</v>
      </c>
      <c r="I486" s="24">
        <v>1645.44</v>
      </c>
    </row>
    <row r="487" spans="1:9" s="17" customFormat="1" ht="27.75" customHeight="1">
      <c r="A487" s="17" t="s">
        <v>812</v>
      </c>
      <c r="B487" s="18">
        <v>40697371204</v>
      </c>
      <c r="C487" s="7" t="s">
        <v>237</v>
      </c>
      <c r="D487" s="17" t="s">
        <v>14</v>
      </c>
      <c r="E487" s="7" t="s">
        <v>15</v>
      </c>
      <c r="F487" s="17" t="s">
        <v>994</v>
      </c>
      <c r="G487" s="24">
        <v>1563.16</v>
      </c>
      <c r="H487" s="9">
        <v>0</v>
      </c>
      <c r="I487" s="24">
        <v>1563.16</v>
      </c>
    </row>
    <row r="488" spans="1:9" s="17" customFormat="1" ht="27.75" customHeight="1">
      <c r="A488" s="17" t="s">
        <v>330</v>
      </c>
      <c r="B488" s="18">
        <v>22981020234</v>
      </c>
      <c r="C488" s="7" t="s">
        <v>237</v>
      </c>
      <c r="D488" s="17" t="s">
        <v>14</v>
      </c>
      <c r="E488" s="7" t="s">
        <v>15</v>
      </c>
      <c r="F488" s="17" t="s">
        <v>995</v>
      </c>
      <c r="G488" s="24">
        <v>1856.25</v>
      </c>
      <c r="H488" s="9">
        <v>0</v>
      </c>
      <c r="I488" s="24">
        <v>1856.25</v>
      </c>
    </row>
    <row r="489" spans="1:9" s="17" customFormat="1" ht="27.75" customHeight="1">
      <c r="A489" s="17" t="s">
        <v>310</v>
      </c>
      <c r="B489" s="18">
        <v>18853463287</v>
      </c>
      <c r="C489" s="7" t="s">
        <v>237</v>
      </c>
      <c r="D489" s="17" t="s">
        <v>14</v>
      </c>
      <c r="E489" s="7" t="s">
        <v>15</v>
      </c>
      <c r="F489" s="17" t="s">
        <v>996</v>
      </c>
      <c r="G489" s="24">
        <v>1953.95</v>
      </c>
      <c r="H489" s="9">
        <v>0</v>
      </c>
      <c r="I489" s="24">
        <v>1953.95</v>
      </c>
    </row>
    <row r="490" spans="1:9" s="17" customFormat="1" ht="27.75" customHeight="1">
      <c r="A490" s="17" t="s">
        <v>310</v>
      </c>
      <c r="B490" s="18">
        <v>18853463287</v>
      </c>
      <c r="C490" s="7" t="s">
        <v>237</v>
      </c>
      <c r="D490" s="17" t="s">
        <v>14</v>
      </c>
      <c r="E490" s="7" t="s">
        <v>15</v>
      </c>
      <c r="F490" s="17" t="s">
        <v>997</v>
      </c>
      <c r="G490" s="24">
        <v>390.79</v>
      </c>
      <c r="H490" s="9">
        <v>0</v>
      </c>
      <c r="I490" s="24">
        <v>390.79</v>
      </c>
    </row>
    <row r="491" spans="1:9" s="17" customFormat="1" ht="27.75" customHeight="1">
      <c r="A491" s="17" t="s">
        <v>186</v>
      </c>
      <c r="B491" s="18">
        <v>23861690225</v>
      </c>
      <c r="C491" s="7" t="s">
        <v>237</v>
      </c>
      <c r="D491" s="17" t="s">
        <v>14</v>
      </c>
      <c r="E491" s="7" t="s">
        <v>15</v>
      </c>
      <c r="F491" s="17" t="s">
        <v>998</v>
      </c>
      <c r="G491" s="24">
        <v>1953.95</v>
      </c>
      <c r="H491" s="9">
        <v>0</v>
      </c>
      <c r="I491" s="24">
        <v>1953.95</v>
      </c>
    </row>
    <row r="492" spans="1:9" s="17" customFormat="1" ht="27.75" customHeight="1">
      <c r="A492" s="17" t="s">
        <v>999</v>
      </c>
      <c r="B492" s="18">
        <v>19361416200</v>
      </c>
      <c r="C492" s="7" t="s">
        <v>237</v>
      </c>
      <c r="D492" s="17" t="s">
        <v>14</v>
      </c>
      <c r="E492" s="7" t="s">
        <v>15</v>
      </c>
      <c r="F492" s="17" t="s">
        <v>1000</v>
      </c>
      <c r="G492" s="24">
        <v>1563.16</v>
      </c>
      <c r="H492" s="9">
        <v>0</v>
      </c>
      <c r="I492" s="24">
        <v>1563.16</v>
      </c>
    </row>
    <row r="493" spans="1:9" s="17" customFormat="1" ht="27.75" customHeight="1">
      <c r="A493" s="17" t="s">
        <v>965</v>
      </c>
      <c r="B493" s="18">
        <v>3153339287</v>
      </c>
      <c r="C493" s="7" t="s">
        <v>237</v>
      </c>
      <c r="D493" s="17" t="s">
        <v>14</v>
      </c>
      <c r="E493" s="7" t="s">
        <v>15</v>
      </c>
      <c r="F493" s="17" t="s">
        <v>1001</v>
      </c>
      <c r="G493" s="24">
        <v>1563.16</v>
      </c>
      <c r="H493" s="9">
        <v>0</v>
      </c>
      <c r="I493" s="24">
        <v>1563.16</v>
      </c>
    </row>
    <row r="494" spans="1:9" s="17" customFormat="1" ht="27.75" customHeight="1">
      <c r="A494" s="17" t="s">
        <v>490</v>
      </c>
      <c r="B494" s="18">
        <v>31515401200</v>
      </c>
      <c r="C494" s="7" t="s">
        <v>237</v>
      </c>
      <c r="D494" s="17" t="s">
        <v>14</v>
      </c>
      <c r="E494" s="7" t="s">
        <v>15</v>
      </c>
      <c r="F494" s="17" t="s">
        <v>1002</v>
      </c>
      <c r="G494" s="24">
        <v>3030.4</v>
      </c>
      <c r="H494" s="9">
        <v>0</v>
      </c>
      <c r="I494" s="24">
        <v>3030.4</v>
      </c>
    </row>
    <row r="495" spans="1:9" s="17" customFormat="1" ht="27.75" customHeight="1">
      <c r="A495" s="17" t="s">
        <v>1003</v>
      </c>
      <c r="B495" s="18">
        <v>52075494215</v>
      </c>
      <c r="C495" s="7" t="s">
        <v>237</v>
      </c>
      <c r="D495" s="17" t="s">
        <v>14</v>
      </c>
      <c r="E495" s="7" t="s">
        <v>15</v>
      </c>
      <c r="F495" s="17" t="s">
        <v>1004</v>
      </c>
      <c r="G495" s="24">
        <v>2651.6</v>
      </c>
      <c r="H495" s="9">
        <v>0</v>
      </c>
      <c r="I495" s="24">
        <v>2651.6</v>
      </c>
    </row>
    <row r="496" spans="1:9" s="17" customFormat="1" ht="27.75" customHeight="1">
      <c r="A496" s="17" t="s">
        <v>1005</v>
      </c>
      <c r="B496" s="18">
        <v>66346690230</v>
      </c>
      <c r="C496" s="7" t="s">
        <v>237</v>
      </c>
      <c r="D496" s="17" t="s">
        <v>14</v>
      </c>
      <c r="E496" s="7" t="s">
        <v>15</v>
      </c>
      <c r="F496" s="17" t="s">
        <v>1006</v>
      </c>
      <c r="G496" s="24">
        <v>3030.4</v>
      </c>
      <c r="H496" s="9">
        <v>0</v>
      </c>
      <c r="I496" s="24">
        <v>3030.4</v>
      </c>
    </row>
    <row r="497" spans="1:9" s="17" customFormat="1" ht="27.75" customHeight="1">
      <c r="A497" s="17" t="s">
        <v>1007</v>
      </c>
      <c r="B497" s="18">
        <v>96418494253</v>
      </c>
      <c r="C497" s="7" t="s">
        <v>237</v>
      </c>
      <c r="D497" s="17" t="s">
        <v>14</v>
      </c>
      <c r="E497" s="7" t="s">
        <v>15</v>
      </c>
      <c r="F497" s="17" t="s">
        <v>1008</v>
      </c>
      <c r="G497" s="24">
        <v>3409.2</v>
      </c>
      <c r="H497" s="9">
        <v>0</v>
      </c>
      <c r="I497" s="24">
        <v>3409.2</v>
      </c>
    </row>
    <row r="498" spans="1:9" s="17" customFormat="1" ht="27.75" customHeight="1">
      <c r="A498" s="17" t="s">
        <v>186</v>
      </c>
      <c r="B498" s="18">
        <v>23861690225</v>
      </c>
      <c r="C498" s="7" t="s">
        <v>237</v>
      </c>
      <c r="D498" s="17" t="s">
        <v>14</v>
      </c>
      <c r="E498" s="7" t="s">
        <v>15</v>
      </c>
      <c r="F498" s="17" t="s">
        <v>1009</v>
      </c>
      <c r="G498" s="24">
        <v>781.58</v>
      </c>
      <c r="H498" s="9">
        <v>0</v>
      </c>
      <c r="I498" s="24">
        <v>781.58</v>
      </c>
    </row>
    <row r="499" spans="1:9" s="17" customFormat="1" ht="27.75" customHeight="1">
      <c r="A499" s="17" t="s">
        <v>299</v>
      </c>
      <c r="B499" s="18">
        <v>16139291291</v>
      </c>
      <c r="C499" s="7" t="s">
        <v>300</v>
      </c>
      <c r="D499" s="17" t="s">
        <v>14</v>
      </c>
      <c r="E499" s="7" t="s">
        <v>15</v>
      </c>
      <c r="F499" s="17" t="s">
        <v>1010</v>
      </c>
      <c r="G499" s="24">
        <v>2000</v>
      </c>
      <c r="H499" s="9">
        <v>0</v>
      </c>
      <c r="I499" s="24">
        <f>2000</f>
        <v>2000</v>
      </c>
    </row>
    <row r="500" spans="1:9" s="17" customFormat="1" ht="27.75" customHeight="1">
      <c r="A500" s="17" t="s">
        <v>836</v>
      </c>
      <c r="B500" s="18">
        <v>32021879291</v>
      </c>
      <c r="C500" s="7" t="s">
        <v>237</v>
      </c>
      <c r="D500" s="17" t="s">
        <v>14</v>
      </c>
      <c r="E500" s="7" t="s">
        <v>15</v>
      </c>
      <c r="F500" s="17" t="s">
        <v>1011</v>
      </c>
      <c r="G500" s="24">
        <v>1563.16</v>
      </c>
      <c r="H500" s="9">
        <v>0</v>
      </c>
      <c r="I500" s="24">
        <f>1563.16</f>
        <v>1563.16</v>
      </c>
    </row>
    <row r="501" spans="1:9" s="17" customFormat="1" ht="27.75" customHeight="1">
      <c r="A501" s="17" t="s">
        <v>857</v>
      </c>
      <c r="B501" s="18">
        <v>43850618234</v>
      </c>
      <c r="C501" s="7" t="s">
        <v>237</v>
      </c>
      <c r="D501" s="17" t="s">
        <v>14</v>
      </c>
      <c r="E501" s="7" t="s">
        <v>15</v>
      </c>
      <c r="F501" s="17" t="s">
        <v>1012</v>
      </c>
      <c r="G501" s="24">
        <v>390.79</v>
      </c>
      <c r="H501" s="9">
        <v>0</v>
      </c>
      <c r="I501" s="24">
        <f>390.79</f>
        <v>390.79</v>
      </c>
    </row>
    <row r="502" spans="1:9" s="17" customFormat="1" ht="27.75" customHeight="1">
      <c r="A502" s="17" t="s">
        <v>1013</v>
      </c>
      <c r="B502" s="18">
        <v>41842391291</v>
      </c>
      <c r="C502" s="7" t="s">
        <v>237</v>
      </c>
      <c r="D502" s="17" t="s">
        <v>14</v>
      </c>
      <c r="E502" s="7" t="s">
        <v>15</v>
      </c>
      <c r="F502" s="17" t="s">
        <v>1014</v>
      </c>
      <c r="G502" s="24">
        <v>2651.6</v>
      </c>
      <c r="H502" s="9">
        <v>0</v>
      </c>
      <c r="I502" s="24">
        <v>2651.6</v>
      </c>
    </row>
    <row r="503" spans="1:9" s="17" customFormat="1" ht="27.75" customHeight="1">
      <c r="A503" s="17" t="s">
        <v>80</v>
      </c>
      <c r="B503" s="18">
        <v>33000118000179</v>
      </c>
      <c r="C503" s="7" t="s">
        <v>913</v>
      </c>
      <c r="D503" s="17" t="s">
        <v>14</v>
      </c>
      <c r="E503" s="7" t="s">
        <v>15</v>
      </c>
      <c r="F503" s="17" t="s">
        <v>1015</v>
      </c>
      <c r="G503" s="24">
        <v>73.36</v>
      </c>
      <c r="H503" s="9">
        <v>0</v>
      </c>
      <c r="I503" s="24">
        <v>73.36</v>
      </c>
    </row>
    <row r="504" spans="1:9" s="17" customFormat="1" ht="27.75" customHeight="1">
      <c r="A504" s="17" t="s">
        <v>1016</v>
      </c>
      <c r="B504" s="18">
        <v>44528191253</v>
      </c>
      <c r="C504" s="7" t="s">
        <v>237</v>
      </c>
      <c r="D504" s="17" t="s">
        <v>14</v>
      </c>
      <c r="E504" s="7" t="s">
        <v>15</v>
      </c>
      <c r="F504" s="17" t="s">
        <v>1017</v>
      </c>
      <c r="G504" s="24">
        <v>1485</v>
      </c>
      <c r="H504" s="9">
        <v>0</v>
      </c>
      <c r="I504" s="24">
        <v>1485</v>
      </c>
    </row>
    <row r="505" spans="1:9" s="17" customFormat="1" ht="27.75" customHeight="1">
      <c r="A505" s="17" t="s">
        <v>1018</v>
      </c>
      <c r="B505" s="18">
        <v>57306575287</v>
      </c>
      <c r="C505" s="7" t="s">
        <v>237</v>
      </c>
      <c r="D505" s="17" t="s">
        <v>14</v>
      </c>
      <c r="E505" s="7" t="s">
        <v>15</v>
      </c>
      <c r="F505" s="17" t="s">
        <v>1019</v>
      </c>
      <c r="G505" s="24">
        <v>2272.8</v>
      </c>
      <c r="H505" s="9">
        <v>0</v>
      </c>
      <c r="I505" s="24">
        <v>2272.8</v>
      </c>
    </row>
    <row r="506" spans="1:9" s="17" customFormat="1" ht="27.75" customHeight="1">
      <c r="A506" s="17" t="s">
        <v>1020</v>
      </c>
      <c r="B506" s="18">
        <v>67283497234</v>
      </c>
      <c r="C506" s="7" t="s">
        <v>237</v>
      </c>
      <c r="D506" s="17" t="s">
        <v>14</v>
      </c>
      <c r="E506" s="7" t="s">
        <v>15</v>
      </c>
      <c r="F506" s="17" t="s">
        <v>1021</v>
      </c>
      <c r="G506" s="24">
        <v>2272.8</v>
      </c>
      <c r="H506" s="9">
        <v>0</v>
      </c>
      <c r="I506" s="24">
        <v>2272.8</v>
      </c>
    </row>
    <row r="507" spans="1:9" s="25" customFormat="1" ht="27.75" customHeight="1">
      <c r="A507" s="17"/>
      <c r="B507" s="18"/>
      <c r="C507" s="7"/>
      <c r="D507" s="17"/>
      <c r="E507" s="7"/>
      <c r="F507" s="17"/>
      <c r="G507" s="24"/>
      <c r="H507" s="9">
        <v>0</v>
      </c>
      <c r="I507" s="24"/>
    </row>
    <row r="508" spans="1:22" s="26" customFormat="1" ht="27.75" customHeight="1">
      <c r="A508" s="17" t="s">
        <v>41</v>
      </c>
      <c r="B508" s="18">
        <v>3146650215</v>
      </c>
      <c r="C508" s="7" t="s">
        <v>1022</v>
      </c>
      <c r="D508" s="17" t="s">
        <v>14</v>
      </c>
      <c r="E508" s="7" t="s">
        <v>20</v>
      </c>
      <c r="F508" s="17" t="s">
        <v>1023</v>
      </c>
      <c r="G508" s="24">
        <v>7252</v>
      </c>
      <c r="H508" s="9">
        <v>0</v>
      </c>
      <c r="I508" s="24">
        <v>3108</v>
      </c>
      <c r="J508" s="25"/>
      <c r="K508" s="25"/>
      <c r="L508" s="25"/>
      <c r="M508" s="25"/>
      <c r="N508" s="25"/>
      <c r="O508" s="25"/>
      <c r="P508" s="25"/>
      <c r="Q508" s="25"/>
      <c r="R508" s="25"/>
      <c r="S508" s="25"/>
      <c r="T508" s="25"/>
      <c r="U508" s="25"/>
      <c r="V508" s="25"/>
    </row>
    <row r="509" spans="1:22" s="26" customFormat="1" ht="27.75" customHeight="1">
      <c r="A509" s="17" t="s">
        <v>1024</v>
      </c>
      <c r="B509" s="18">
        <v>44501021268</v>
      </c>
      <c r="C509" s="7" t="s">
        <v>237</v>
      </c>
      <c r="D509" s="17" t="s">
        <v>14</v>
      </c>
      <c r="E509" s="7" t="s">
        <v>15</v>
      </c>
      <c r="F509" s="17" t="s">
        <v>1025</v>
      </c>
      <c r="G509" s="24">
        <v>1894</v>
      </c>
      <c r="H509" s="9">
        <v>0</v>
      </c>
      <c r="I509" s="24">
        <v>1894</v>
      </c>
      <c r="J509" s="25"/>
      <c r="K509" s="25"/>
      <c r="L509" s="25"/>
      <c r="M509" s="25"/>
      <c r="N509" s="25"/>
      <c r="O509" s="25"/>
      <c r="P509" s="25"/>
      <c r="Q509" s="25"/>
      <c r="R509" s="25"/>
      <c r="S509" s="25"/>
      <c r="T509" s="25"/>
      <c r="U509" s="25"/>
      <c r="V509" s="25"/>
    </row>
    <row r="510" spans="1:22" s="26" customFormat="1" ht="27.75" customHeight="1">
      <c r="A510" s="17" t="s">
        <v>857</v>
      </c>
      <c r="B510" s="18">
        <v>43850618234</v>
      </c>
      <c r="C510" s="7" t="s">
        <v>237</v>
      </c>
      <c r="D510" s="17" t="s">
        <v>14</v>
      </c>
      <c r="E510" s="7" t="s">
        <v>15</v>
      </c>
      <c r="F510" s="17" t="s">
        <v>1026</v>
      </c>
      <c r="G510" s="24">
        <v>1563.16</v>
      </c>
      <c r="H510" s="9">
        <v>0</v>
      </c>
      <c r="I510" s="24">
        <v>1563.16</v>
      </c>
      <c r="J510" s="25"/>
      <c r="K510" s="25"/>
      <c r="L510" s="25"/>
      <c r="M510" s="25"/>
      <c r="N510" s="25"/>
      <c r="O510" s="25"/>
      <c r="P510" s="25"/>
      <c r="Q510" s="25"/>
      <c r="R510" s="25"/>
      <c r="S510" s="25"/>
      <c r="T510" s="25"/>
      <c r="U510" s="25"/>
      <c r="V510" s="25"/>
    </row>
    <row r="511" spans="1:22" s="26" customFormat="1" ht="34.5" customHeight="1">
      <c r="A511" s="17" t="s">
        <v>1027</v>
      </c>
      <c r="B511" s="18">
        <v>7797967000195</v>
      </c>
      <c r="C511" s="7" t="s">
        <v>1028</v>
      </c>
      <c r="D511" s="17" t="s">
        <v>14</v>
      </c>
      <c r="E511" s="7" t="s">
        <v>29</v>
      </c>
      <c r="F511" s="17" t="s">
        <v>1029</v>
      </c>
      <c r="G511" s="24">
        <v>7990</v>
      </c>
      <c r="H511" s="9">
        <v>0</v>
      </c>
      <c r="I511" s="24">
        <v>7990</v>
      </c>
      <c r="J511" s="25"/>
      <c r="K511" s="25"/>
      <c r="L511" s="25"/>
      <c r="M511" s="25"/>
      <c r="N511" s="25"/>
      <c r="O511" s="25"/>
      <c r="P511" s="25"/>
      <c r="Q511" s="25"/>
      <c r="R511" s="25"/>
      <c r="S511" s="25"/>
      <c r="T511" s="25"/>
      <c r="U511" s="25"/>
      <c r="V511" s="25"/>
    </row>
    <row r="512" spans="1:22" s="26" customFormat="1" ht="44.25" customHeight="1">
      <c r="A512" s="17" t="s">
        <v>175</v>
      </c>
      <c r="B512" s="18">
        <v>1465093000192</v>
      </c>
      <c r="C512" s="7" t="s">
        <v>1030</v>
      </c>
      <c r="D512" s="17" t="s">
        <v>24</v>
      </c>
      <c r="E512" s="7" t="s">
        <v>25</v>
      </c>
      <c r="F512" s="17" t="s">
        <v>1031</v>
      </c>
      <c r="G512" s="24">
        <v>44280</v>
      </c>
      <c r="H512" s="9">
        <v>0</v>
      </c>
      <c r="I512" s="24">
        <v>44280</v>
      </c>
      <c r="J512" s="25"/>
      <c r="K512" s="25"/>
      <c r="L512" s="25"/>
      <c r="M512" s="25"/>
      <c r="N512" s="25"/>
      <c r="O512" s="25"/>
      <c r="P512" s="25"/>
      <c r="Q512" s="25"/>
      <c r="R512" s="25"/>
      <c r="S512" s="25"/>
      <c r="T512" s="25"/>
      <c r="U512" s="25"/>
      <c r="V512" s="25"/>
    </row>
    <row r="513" spans="1:22" s="26" customFormat="1" ht="27.75" customHeight="1">
      <c r="A513" s="17" t="s">
        <v>251</v>
      </c>
      <c r="B513" s="18">
        <v>4406195000125</v>
      </c>
      <c r="C513" s="7" t="s">
        <v>1032</v>
      </c>
      <c r="D513" s="17" t="s">
        <v>14</v>
      </c>
      <c r="E513" s="7" t="s">
        <v>15</v>
      </c>
      <c r="F513" s="17" t="s">
        <v>1033</v>
      </c>
      <c r="G513" s="24">
        <v>205.2</v>
      </c>
      <c r="H513" s="9">
        <v>0</v>
      </c>
      <c r="I513" s="24">
        <v>205.2</v>
      </c>
      <c r="J513" s="25"/>
      <c r="K513" s="25"/>
      <c r="L513" s="25"/>
      <c r="M513" s="25"/>
      <c r="N513" s="25"/>
      <c r="O513" s="25"/>
      <c r="P513" s="25"/>
      <c r="Q513" s="25"/>
      <c r="R513" s="25"/>
      <c r="S513" s="25"/>
      <c r="T513" s="25"/>
      <c r="U513" s="25"/>
      <c r="V513" s="25"/>
    </row>
    <row r="514" spans="1:22" s="26" customFormat="1" ht="27.75" customHeight="1">
      <c r="A514" s="17" t="s">
        <v>827</v>
      </c>
      <c r="B514" s="18">
        <v>97594610806</v>
      </c>
      <c r="C514" s="7" t="s">
        <v>237</v>
      </c>
      <c r="D514" s="17" t="s">
        <v>14</v>
      </c>
      <c r="E514" s="7" t="s">
        <v>15</v>
      </c>
      <c r="F514" s="17" t="s">
        <v>1034</v>
      </c>
      <c r="G514" s="24">
        <v>1563.16</v>
      </c>
      <c r="H514" s="9">
        <v>0</v>
      </c>
      <c r="I514" s="24">
        <v>1563.16</v>
      </c>
      <c r="J514" s="25"/>
      <c r="K514" s="25"/>
      <c r="L514" s="25"/>
      <c r="M514" s="25"/>
      <c r="N514" s="25"/>
      <c r="O514" s="25"/>
      <c r="P514" s="25"/>
      <c r="Q514" s="25"/>
      <c r="R514" s="25"/>
      <c r="S514" s="25"/>
      <c r="T514" s="25"/>
      <c r="U514" s="25"/>
      <c r="V514" s="25"/>
    </row>
    <row r="515" spans="1:22" s="26" customFormat="1" ht="27.75" customHeight="1">
      <c r="A515" s="17" t="s">
        <v>827</v>
      </c>
      <c r="B515" s="18">
        <v>97594610806</v>
      </c>
      <c r="C515" s="7" t="s">
        <v>237</v>
      </c>
      <c r="D515" s="17" t="s">
        <v>14</v>
      </c>
      <c r="E515" s="7" t="s">
        <v>15</v>
      </c>
      <c r="F515" s="17" t="s">
        <v>1035</v>
      </c>
      <c r="G515" s="24">
        <v>781.58</v>
      </c>
      <c r="H515" s="9">
        <v>0</v>
      </c>
      <c r="I515" s="24">
        <v>781.58</v>
      </c>
      <c r="J515" s="25"/>
      <c r="K515" s="25"/>
      <c r="L515" s="25"/>
      <c r="M515" s="25"/>
      <c r="N515" s="25"/>
      <c r="O515" s="25"/>
      <c r="P515" s="25"/>
      <c r="Q515" s="25"/>
      <c r="R515" s="25"/>
      <c r="S515" s="25"/>
      <c r="T515" s="25"/>
      <c r="U515" s="25"/>
      <c r="V515" s="25"/>
    </row>
    <row r="516" spans="1:22" s="26" customFormat="1" ht="27.75" customHeight="1">
      <c r="A516" s="17" t="s">
        <v>880</v>
      </c>
      <c r="B516" s="18">
        <v>7816634234</v>
      </c>
      <c r="C516" s="7" t="s">
        <v>237</v>
      </c>
      <c r="D516" s="17" t="s">
        <v>14</v>
      </c>
      <c r="E516" s="7" t="s">
        <v>15</v>
      </c>
      <c r="F516" s="17" t="s">
        <v>1036</v>
      </c>
      <c r="G516" s="24">
        <v>390.79</v>
      </c>
      <c r="H516" s="9">
        <v>0</v>
      </c>
      <c r="I516" s="24">
        <v>390.79</v>
      </c>
      <c r="J516" s="25"/>
      <c r="K516" s="25"/>
      <c r="L516" s="25"/>
      <c r="M516" s="25"/>
      <c r="N516" s="25"/>
      <c r="O516" s="25"/>
      <c r="P516" s="25"/>
      <c r="Q516" s="25"/>
      <c r="R516" s="25"/>
      <c r="S516" s="25"/>
      <c r="T516" s="25"/>
      <c r="U516" s="25"/>
      <c r="V516" s="25"/>
    </row>
    <row r="517" spans="1:22" s="26" customFormat="1" ht="58.5" customHeight="1">
      <c r="A517" s="17" t="s">
        <v>1037</v>
      </c>
      <c r="B517" s="18">
        <v>4272670000118</v>
      </c>
      <c r="C517" s="7" t="s">
        <v>1038</v>
      </c>
      <c r="D517" s="17" t="s">
        <v>14</v>
      </c>
      <c r="E517" s="7" t="s">
        <v>15</v>
      </c>
      <c r="F517" s="17" t="s">
        <v>1039</v>
      </c>
      <c r="G517" s="24">
        <v>4458.21</v>
      </c>
      <c r="H517" s="9">
        <v>0</v>
      </c>
      <c r="I517" s="24">
        <v>0</v>
      </c>
      <c r="J517" s="25"/>
      <c r="K517" s="25"/>
      <c r="L517" s="25"/>
      <c r="M517" s="25"/>
      <c r="N517" s="25"/>
      <c r="O517" s="25"/>
      <c r="P517" s="25"/>
      <c r="Q517" s="25"/>
      <c r="R517" s="25"/>
      <c r="S517" s="25"/>
      <c r="T517" s="25"/>
      <c r="U517" s="25"/>
      <c r="V517" s="25"/>
    </row>
    <row r="518" spans="1:22" s="26" customFormat="1" ht="27.75" customHeight="1">
      <c r="A518" s="17" t="s">
        <v>149</v>
      </c>
      <c r="B518" s="18">
        <v>4477568000159</v>
      </c>
      <c r="C518" s="7" t="s">
        <v>1040</v>
      </c>
      <c r="D518" s="17" t="s">
        <v>14</v>
      </c>
      <c r="E518" s="7" t="s">
        <v>15</v>
      </c>
      <c r="F518" s="17" t="s">
        <v>1041</v>
      </c>
      <c r="G518" s="24">
        <v>3866.54</v>
      </c>
      <c r="H518" s="9">
        <v>0</v>
      </c>
      <c r="I518" s="24">
        <v>0</v>
      </c>
      <c r="J518" s="25"/>
      <c r="K518" s="25"/>
      <c r="L518" s="25"/>
      <c r="M518" s="25"/>
      <c r="N518" s="25"/>
      <c r="O518" s="25"/>
      <c r="P518" s="25"/>
      <c r="Q518" s="25"/>
      <c r="R518" s="25"/>
      <c r="S518" s="25"/>
      <c r="T518" s="25"/>
      <c r="U518" s="25"/>
      <c r="V518" s="25"/>
    </row>
    <row r="519" spans="1:22" s="26" customFormat="1" ht="27.75" customHeight="1">
      <c r="A519" s="17" t="s">
        <v>168</v>
      </c>
      <c r="B519" s="18">
        <v>4153748000185</v>
      </c>
      <c r="C519" s="7" t="s">
        <v>1042</v>
      </c>
      <c r="D519" s="17" t="s">
        <v>14</v>
      </c>
      <c r="E519" s="7" t="s">
        <v>15</v>
      </c>
      <c r="F519" s="17" t="s">
        <v>1043</v>
      </c>
      <c r="G519" s="24">
        <v>36400</v>
      </c>
      <c r="H519" s="9">
        <v>0</v>
      </c>
      <c r="I519" s="24">
        <v>36400</v>
      </c>
      <c r="J519" s="25"/>
      <c r="K519" s="25"/>
      <c r="L519" s="25"/>
      <c r="M519" s="25"/>
      <c r="N519" s="25"/>
      <c r="O519" s="25"/>
      <c r="P519" s="25"/>
      <c r="Q519" s="25"/>
      <c r="R519" s="25"/>
      <c r="S519" s="25"/>
      <c r="T519" s="25"/>
      <c r="U519" s="25"/>
      <c r="V519" s="25"/>
    </row>
    <row r="520" spans="1:22" s="26" customFormat="1" ht="27.75" customHeight="1">
      <c r="A520" s="17" t="s">
        <v>168</v>
      </c>
      <c r="B520" s="18">
        <v>4153748000185</v>
      </c>
      <c r="C520" s="7" t="s">
        <v>1042</v>
      </c>
      <c r="D520" s="17" t="s">
        <v>14</v>
      </c>
      <c r="E520" s="7" t="s">
        <v>15</v>
      </c>
      <c r="F520" s="17" t="s">
        <v>1044</v>
      </c>
      <c r="G520" s="24">
        <v>5600</v>
      </c>
      <c r="H520" s="9">
        <v>0</v>
      </c>
      <c r="I520" s="24">
        <v>5600</v>
      </c>
      <c r="J520" s="25"/>
      <c r="K520" s="25"/>
      <c r="L520" s="25"/>
      <c r="M520" s="25"/>
      <c r="N520" s="25"/>
      <c r="O520" s="25"/>
      <c r="P520" s="25"/>
      <c r="Q520" s="25"/>
      <c r="R520" s="25"/>
      <c r="S520" s="25"/>
      <c r="T520" s="25"/>
      <c r="U520" s="25"/>
      <c r="V520" s="25"/>
    </row>
    <row r="521" spans="1:22" s="26" customFormat="1" ht="27.75" customHeight="1">
      <c r="A521" s="17" t="s">
        <v>168</v>
      </c>
      <c r="B521" s="18">
        <v>4153748000185</v>
      </c>
      <c r="C521" s="7" t="s">
        <v>1042</v>
      </c>
      <c r="D521" s="17" t="s">
        <v>14</v>
      </c>
      <c r="E521" s="7" t="s">
        <v>15</v>
      </c>
      <c r="F521" s="17" t="s">
        <v>1045</v>
      </c>
      <c r="G521" s="24">
        <v>884099.87</v>
      </c>
      <c r="H521" s="9">
        <v>0</v>
      </c>
      <c r="I521" s="24">
        <v>884099.87</v>
      </c>
      <c r="J521" s="25"/>
      <c r="K521" s="25"/>
      <c r="L521" s="25"/>
      <c r="M521" s="25"/>
      <c r="N521" s="25"/>
      <c r="O521" s="25"/>
      <c r="P521" s="25"/>
      <c r="Q521" s="25"/>
      <c r="R521" s="25"/>
      <c r="S521" s="25"/>
      <c r="T521" s="25"/>
      <c r="U521" s="25"/>
      <c r="V521" s="25"/>
    </row>
    <row r="522" spans="1:22" s="26" customFormat="1" ht="27.75" customHeight="1">
      <c r="A522" s="17" t="s">
        <v>1046</v>
      </c>
      <c r="B522" s="18">
        <v>7455186215</v>
      </c>
      <c r="C522" s="7" t="s">
        <v>237</v>
      </c>
      <c r="D522" s="17" t="s">
        <v>14</v>
      </c>
      <c r="E522" s="7" t="s">
        <v>15</v>
      </c>
      <c r="F522" s="17" t="s">
        <v>1047</v>
      </c>
      <c r="G522" s="24">
        <v>781.58</v>
      </c>
      <c r="H522" s="9">
        <v>0</v>
      </c>
      <c r="I522" s="24">
        <v>781.58</v>
      </c>
      <c r="J522" s="25"/>
      <c r="K522" s="25"/>
      <c r="L522" s="25"/>
      <c r="M522" s="25"/>
      <c r="N522" s="25"/>
      <c r="O522" s="25"/>
      <c r="P522" s="25"/>
      <c r="Q522" s="25"/>
      <c r="R522" s="25"/>
      <c r="S522" s="25"/>
      <c r="T522" s="25"/>
      <c r="U522" s="25"/>
      <c r="V522" s="25"/>
    </row>
    <row r="523" spans="1:22" s="26" customFormat="1" ht="27.75" customHeight="1">
      <c r="A523" s="17" t="s">
        <v>299</v>
      </c>
      <c r="B523" s="18">
        <v>16139291291</v>
      </c>
      <c r="C523" s="7" t="s">
        <v>1048</v>
      </c>
      <c r="D523" s="17" t="s">
        <v>14</v>
      </c>
      <c r="E523" s="7" t="s">
        <v>15</v>
      </c>
      <c r="F523" s="17" t="s">
        <v>1049</v>
      </c>
      <c r="G523" s="24">
        <v>2000</v>
      </c>
      <c r="H523" s="9">
        <v>0</v>
      </c>
      <c r="I523" s="24">
        <v>2000</v>
      </c>
      <c r="J523" s="25"/>
      <c r="K523" s="25"/>
      <c r="L523" s="25"/>
      <c r="M523" s="25"/>
      <c r="N523" s="25"/>
      <c r="O523" s="25"/>
      <c r="P523" s="25"/>
      <c r="Q523" s="25"/>
      <c r="R523" s="25"/>
      <c r="S523" s="25"/>
      <c r="T523" s="25"/>
      <c r="U523" s="25"/>
      <c r="V523" s="25"/>
    </row>
    <row r="524" spans="1:22" s="26" customFormat="1" ht="27.75" customHeight="1">
      <c r="A524" s="17" t="s">
        <v>1050</v>
      </c>
      <c r="B524" s="18">
        <v>38042933000114</v>
      </c>
      <c r="C524" s="7" t="s">
        <v>1051</v>
      </c>
      <c r="D524" s="17" t="s">
        <v>24</v>
      </c>
      <c r="E524" s="7" t="s">
        <v>25</v>
      </c>
      <c r="F524" s="17" t="s">
        <v>1052</v>
      </c>
      <c r="G524" s="24">
        <v>38493</v>
      </c>
      <c r="H524" s="9">
        <v>0</v>
      </c>
      <c r="I524" s="24">
        <v>0</v>
      </c>
      <c r="J524" s="25"/>
      <c r="K524" s="25"/>
      <c r="L524" s="25"/>
      <c r="M524" s="25"/>
      <c r="N524" s="25"/>
      <c r="O524" s="25"/>
      <c r="P524" s="25"/>
      <c r="Q524" s="25"/>
      <c r="R524" s="25"/>
      <c r="S524" s="25"/>
      <c r="T524" s="25"/>
      <c r="U524" s="25"/>
      <c r="V524" s="25"/>
    </row>
    <row r="525" spans="1:22" s="26" customFormat="1" ht="27.75" customHeight="1">
      <c r="A525" s="17" t="s">
        <v>1050</v>
      </c>
      <c r="B525" s="18">
        <v>38042933000114</v>
      </c>
      <c r="C525" s="7" t="s">
        <v>1051</v>
      </c>
      <c r="D525" s="17" t="s">
        <v>24</v>
      </c>
      <c r="E525" s="7" t="s">
        <v>25</v>
      </c>
      <c r="F525" s="17" t="s">
        <v>1053</v>
      </c>
      <c r="G525" s="24">
        <v>54990</v>
      </c>
      <c r="H525" s="9">
        <v>0</v>
      </c>
      <c r="I525" s="24">
        <v>0</v>
      </c>
      <c r="J525" s="25"/>
      <c r="K525" s="25"/>
      <c r="L525" s="25"/>
      <c r="M525" s="25"/>
      <c r="N525" s="25"/>
      <c r="O525" s="25"/>
      <c r="P525" s="25"/>
      <c r="Q525" s="25"/>
      <c r="R525" s="25"/>
      <c r="S525" s="25"/>
      <c r="T525" s="25"/>
      <c r="U525" s="25"/>
      <c r="V525" s="25"/>
    </row>
    <row r="526" spans="1:22" s="26" customFormat="1" ht="27.75" customHeight="1">
      <c r="A526" s="17" t="s">
        <v>1054</v>
      </c>
      <c r="B526" s="18">
        <v>44516975220</v>
      </c>
      <c r="C526" s="7" t="s">
        <v>237</v>
      </c>
      <c r="D526" s="17" t="s">
        <v>14</v>
      </c>
      <c r="E526" s="7" t="s">
        <v>15</v>
      </c>
      <c r="F526" s="17" t="s">
        <v>1055</v>
      </c>
      <c r="G526" s="24">
        <v>2468.15</v>
      </c>
      <c r="H526" s="9">
        <v>0</v>
      </c>
      <c r="I526" s="24">
        <v>2468.15</v>
      </c>
      <c r="J526" s="25"/>
      <c r="K526" s="25"/>
      <c r="L526" s="25"/>
      <c r="M526" s="25"/>
      <c r="N526" s="25"/>
      <c r="O526" s="25"/>
      <c r="P526" s="25"/>
      <c r="Q526" s="25"/>
      <c r="R526" s="25"/>
      <c r="S526" s="25"/>
      <c r="T526" s="25"/>
      <c r="U526" s="25"/>
      <c r="V526" s="25"/>
    </row>
    <row r="527" spans="1:22" s="26" customFormat="1" ht="27.75" customHeight="1">
      <c r="A527" s="17" t="s">
        <v>1056</v>
      </c>
      <c r="B527" s="18">
        <v>60108088200</v>
      </c>
      <c r="C527" s="7" t="s">
        <v>237</v>
      </c>
      <c r="D527" s="17" t="s">
        <v>14</v>
      </c>
      <c r="E527" s="7" t="s">
        <v>15</v>
      </c>
      <c r="F527" s="17" t="s">
        <v>1057</v>
      </c>
      <c r="G527" s="24">
        <v>2468.15</v>
      </c>
      <c r="H527" s="9">
        <v>0</v>
      </c>
      <c r="I527" s="24">
        <v>2468.15</v>
      </c>
      <c r="J527" s="25"/>
      <c r="K527" s="25"/>
      <c r="L527" s="25"/>
      <c r="M527" s="25"/>
      <c r="N527" s="25"/>
      <c r="O527" s="25"/>
      <c r="P527" s="25"/>
      <c r="Q527" s="25"/>
      <c r="R527" s="25"/>
      <c r="S527" s="25"/>
      <c r="T527" s="25"/>
      <c r="U527" s="25"/>
      <c r="V527" s="25"/>
    </row>
    <row r="528" spans="1:22" s="26" customFormat="1" ht="27.75" customHeight="1">
      <c r="A528" s="17" t="s">
        <v>810</v>
      </c>
      <c r="B528" s="18">
        <v>2275457291</v>
      </c>
      <c r="C528" s="7" t="s">
        <v>237</v>
      </c>
      <c r="D528" s="17" t="s">
        <v>14</v>
      </c>
      <c r="E528" s="7" t="s">
        <v>15</v>
      </c>
      <c r="F528" s="17" t="s">
        <v>1058</v>
      </c>
      <c r="G528" s="24">
        <v>1974.52</v>
      </c>
      <c r="H528" s="9">
        <v>0</v>
      </c>
      <c r="I528" s="24">
        <v>1974.52</v>
      </c>
      <c r="J528" s="25"/>
      <c r="K528" s="25"/>
      <c r="L528" s="25"/>
      <c r="M528" s="25"/>
      <c r="N528" s="25"/>
      <c r="O528" s="25"/>
      <c r="P528" s="25"/>
      <c r="Q528" s="25"/>
      <c r="R528" s="25"/>
      <c r="S528" s="25"/>
      <c r="T528" s="25"/>
      <c r="U528" s="25"/>
      <c r="V528" s="25"/>
    </row>
    <row r="529" spans="1:22" s="26" customFormat="1" ht="27.75" customHeight="1">
      <c r="A529" s="17" t="s">
        <v>959</v>
      </c>
      <c r="B529" s="18">
        <v>85712817268</v>
      </c>
      <c r="C529" s="7" t="s">
        <v>237</v>
      </c>
      <c r="D529" s="17" t="s">
        <v>14</v>
      </c>
      <c r="E529" s="7" t="s">
        <v>15</v>
      </c>
      <c r="F529" s="17" t="s">
        <v>1059</v>
      </c>
      <c r="G529" s="24">
        <v>1974.52</v>
      </c>
      <c r="H529" s="9">
        <v>0</v>
      </c>
      <c r="I529" s="24">
        <v>1974.52</v>
      </c>
      <c r="J529" s="25"/>
      <c r="K529" s="25"/>
      <c r="L529" s="25"/>
      <c r="M529" s="25"/>
      <c r="N529" s="25"/>
      <c r="O529" s="25"/>
      <c r="P529" s="25"/>
      <c r="Q529" s="25"/>
      <c r="R529" s="25"/>
      <c r="S529" s="25"/>
      <c r="T529" s="25"/>
      <c r="U529" s="25"/>
      <c r="V529" s="25"/>
    </row>
    <row r="530" spans="1:22" s="26" customFormat="1" ht="27.75" customHeight="1">
      <c r="A530" s="17" t="s">
        <v>168</v>
      </c>
      <c r="B530" s="18">
        <v>4153748000185</v>
      </c>
      <c r="C530" s="7" t="s">
        <v>1042</v>
      </c>
      <c r="D530" s="17" t="s">
        <v>14</v>
      </c>
      <c r="E530" s="7" t="s">
        <v>15</v>
      </c>
      <c r="F530" s="17" t="s">
        <v>1060</v>
      </c>
      <c r="G530" s="24">
        <v>1400</v>
      </c>
      <c r="H530" s="9">
        <v>0</v>
      </c>
      <c r="I530" s="24">
        <v>1400</v>
      </c>
      <c r="J530" s="25"/>
      <c r="K530" s="25"/>
      <c r="L530" s="25"/>
      <c r="M530" s="25"/>
      <c r="N530" s="25"/>
      <c r="O530" s="25"/>
      <c r="P530" s="25"/>
      <c r="Q530" s="25"/>
      <c r="R530" s="25"/>
      <c r="S530" s="25"/>
      <c r="T530" s="25"/>
      <c r="U530" s="25"/>
      <c r="V530" s="25"/>
    </row>
    <row r="531" spans="1:22" s="26" customFormat="1" ht="27.75" customHeight="1">
      <c r="A531" s="17" t="s">
        <v>168</v>
      </c>
      <c r="B531" s="18">
        <v>4153748000185</v>
      </c>
      <c r="C531" s="7" t="s">
        <v>1042</v>
      </c>
      <c r="D531" s="17" t="s">
        <v>14</v>
      </c>
      <c r="E531" s="7" t="s">
        <v>15</v>
      </c>
      <c r="F531" s="17" t="s">
        <v>1061</v>
      </c>
      <c r="G531" s="24">
        <v>4200</v>
      </c>
      <c r="H531" s="9">
        <v>0</v>
      </c>
      <c r="I531" s="24">
        <v>4200</v>
      </c>
      <c r="J531" s="25"/>
      <c r="K531" s="25"/>
      <c r="L531" s="25"/>
      <c r="M531" s="25"/>
      <c r="N531" s="25"/>
      <c r="O531" s="25"/>
      <c r="P531" s="25"/>
      <c r="Q531" s="25"/>
      <c r="R531" s="25"/>
      <c r="S531" s="25"/>
      <c r="T531" s="25"/>
      <c r="U531" s="25"/>
      <c r="V531" s="25"/>
    </row>
    <row r="532" spans="1:22" s="26" customFormat="1" ht="27.75" customHeight="1">
      <c r="A532" s="17" t="s">
        <v>658</v>
      </c>
      <c r="B532" s="18">
        <v>29979036000140</v>
      </c>
      <c r="C532" s="7" t="s">
        <v>1062</v>
      </c>
      <c r="D532" s="17" t="s">
        <v>14</v>
      </c>
      <c r="E532" s="7" t="s">
        <v>15</v>
      </c>
      <c r="F532" s="17" t="s">
        <v>1063</v>
      </c>
      <c r="G532" s="24">
        <v>23.86</v>
      </c>
      <c r="H532" s="9">
        <v>0</v>
      </c>
      <c r="I532" s="24">
        <v>23.86</v>
      </c>
      <c r="J532" s="25"/>
      <c r="K532" s="25"/>
      <c r="L532" s="25"/>
      <c r="M532" s="25"/>
      <c r="N532" s="25"/>
      <c r="O532" s="25"/>
      <c r="P532" s="25"/>
      <c r="Q532" s="25"/>
      <c r="R532" s="25"/>
      <c r="S532" s="25"/>
      <c r="T532" s="25"/>
      <c r="U532" s="25"/>
      <c r="V532" s="25"/>
    </row>
    <row r="533" spans="1:22" s="26" customFormat="1" ht="27.75" customHeight="1">
      <c r="A533" s="17" t="s">
        <v>140</v>
      </c>
      <c r="B533" s="18">
        <v>29979036001031</v>
      </c>
      <c r="C533" s="7" t="s">
        <v>1064</v>
      </c>
      <c r="D533" s="17" t="s">
        <v>14</v>
      </c>
      <c r="E533" s="7" t="s">
        <v>15</v>
      </c>
      <c r="F533" s="17" t="s">
        <v>1065</v>
      </c>
      <c r="G533" s="24">
        <v>99.79</v>
      </c>
      <c r="H533" s="9">
        <v>0</v>
      </c>
      <c r="I533" s="24">
        <v>99.79</v>
      </c>
      <c r="J533" s="25"/>
      <c r="K533" s="25"/>
      <c r="L533" s="25"/>
      <c r="M533" s="25"/>
      <c r="N533" s="25"/>
      <c r="O533" s="25"/>
      <c r="P533" s="25"/>
      <c r="Q533" s="25"/>
      <c r="R533" s="25"/>
      <c r="S533" s="25"/>
      <c r="T533" s="25"/>
      <c r="U533" s="25"/>
      <c r="V533" s="25"/>
    </row>
    <row r="534" spans="1:22" s="26" customFormat="1" ht="27.75" customHeight="1">
      <c r="A534" s="17" t="s">
        <v>140</v>
      </c>
      <c r="B534" s="18">
        <v>29979036001031</v>
      </c>
      <c r="C534" s="7" t="s">
        <v>1066</v>
      </c>
      <c r="D534" s="17" t="s">
        <v>14</v>
      </c>
      <c r="E534" s="7" t="s">
        <v>15</v>
      </c>
      <c r="F534" s="17" t="s">
        <v>1067</v>
      </c>
      <c r="G534" s="24">
        <v>176</v>
      </c>
      <c r="H534" s="9">
        <v>0</v>
      </c>
      <c r="I534" s="24">
        <v>176</v>
      </c>
      <c r="J534" s="25"/>
      <c r="K534" s="25"/>
      <c r="L534" s="25"/>
      <c r="M534" s="25"/>
      <c r="N534" s="25"/>
      <c r="O534" s="25"/>
      <c r="P534" s="25"/>
      <c r="Q534" s="25"/>
      <c r="R534" s="25"/>
      <c r="S534" s="25"/>
      <c r="T534" s="25"/>
      <c r="U534" s="25"/>
      <c r="V534" s="25"/>
    </row>
    <row r="535" spans="1:22" s="26" customFormat="1" ht="27.75" customHeight="1">
      <c r="A535" s="17" t="s">
        <v>712</v>
      </c>
      <c r="B535" s="18">
        <v>8528684000100</v>
      </c>
      <c r="C535" s="7" t="s">
        <v>1068</v>
      </c>
      <c r="D535" s="17" t="s">
        <v>24</v>
      </c>
      <c r="E535" s="7" t="s">
        <v>25</v>
      </c>
      <c r="F535" s="17" t="s">
        <v>1069</v>
      </c>
      <c r="G535" s="24">
        <v>8712</v>
      </c>
      <c r="H535" s="9">
        <v>8712</v>
      </c>
      <c r="I535" s="24">
        <v>8712</v>
      </c>
      <c r="J535" s="25"/>
      <c r="K535" s="25"/>
      <c r="L535" s="25"/>
      <c r="M535" s="25"/>
      <c r="N535" s="25"/>
      <c r="O535" s="25"/>
      <c r="P535" s="25"/>
      <c r="Q535" s="25"/>
      <c r="R535" s="25"/>
      <c r="S535" s="25"/>
      <c r="T535" s="25"/>
      <c r="U535" s="25"/>
      <c r="V535" s="25"/>
    </row>
    <row r="536" spans="1:22" s="26" customFormat="1" ht="27.75" customHeight="1">
      <c r="A536" s="17" t="s">
        <v>346</v>
      </c>
      <c r="B536" s="18">
        <v>4289455204</v>
      </c>
      <c r="C536" s="7" t="s">
        <v>237</v>
      </c>
      <c r="D536" s="17" t="s">
        <v>24</v>
      </c>
      <c r="E536" s="7" t="s">
        <v>15</v>
      </c>
      <c r="F536" s="17" t="s">
        <v>1070</v>
      </c>
      <c r="G536" s="24">
        <v>1953.95</v>
      </c>
      <c r="H536" s="9">
        <v>0</v>
      </c>
      <c r="I536" s="24">
        <v>1953.95</v>
      </c>
      <c r="J536" s="25"/>
      <c r="K536" s="25"/>
      <c r="L536" s="25"/>
      <c r="M536" s="25"/>
      <c r="N536" s="25"/>
      <c r="O536" s="25"/>
      <c r="P536" s="25"/>
      <c r="Q536" s="25"/>
      <c r="R536" s="25"/>
      <c r="S536" s="25"/>
      <c r="T536" s="25"/>
      <c r="U536" s="25"/>
      <c r="V536" s="25"/>
    </row>
    <row r="537" spans="1:22" s="26" customFormat="1" ht="27.75" customHeight="1">
      <c r="A537" s="17" t="s">
        <v>1071</v>
      </c>
      <c r="B537" s="18">
        <v>7986747000100</v>
      </c>
      <c r="C537" s="7" t="s">
        <v>1072</v>
      </c>
      <c r="D537" s="17" t="s">
        <v>24</v>
      </c>
      <c r="E537" s="7" t="s">
        <v>25</v>
      </c>
      <c r="F537" s="17" t="s">
        <v>1073</v>
      </c>
      <c r="G537" s="24">
        <v>12400</v>
      </c>
      <c r="H537" s="9">
        <v>0</v>
      </c>
      <c r="I537" s="24">
        <v>0</v>
      </c>
      <c r="J537" s="25"/>
      <c r="K537" s="25"/>
      <c r="L537" s="25"/>
      <c r="M537" s="25"/>
      <c r="N537" s="25"/>
      <c r="O537" s="25"/>
      <c r="P537" s="25"/>
      <c r="Q537" s="25"/>
      <c r="R537" s="25"/>
      <c r="S537" s="25"/>
      <c r="T537" s="25"/>
      <c r="U537" s="25"/>
      <c r="V537" s="25"/>
    </row>
    <row r="538" spans="1:22" s="26" customFormat="1" ht="27.75" customHeight="1">
      <c r="A538" s="17" t="s">
        <v>175</v>
      </c>
      <c r="B538" s="18">
        <v>1465093000192</v>
      </c>
      <c r="C538" s="7" t="s">
        <v>1072</v>
      </c>
      <c r="D538" s="17" t="s">
        <v>24</v>
      </c>
      <c r="E538" s="7" t="s">
        <v>25</v>
      </c>
      <c r="F538" s="17" t="s">
        <v>1074</v>
      </c>
      <c r="G538" s="24">
        <v>177945</v>
      </c>
      <c r="H538" s="9">
        <v>125645</v>
      </c>
      <c r="I538" s="24">
        <v>125645</v>
      </c>
      <c r="J538" s="25"/>
      <c r="K538" s="25"/>
      <c r="L538" s="25"/>
      <c r="M538" s="25"/>
      <c r="N538" s="25"/>
      <c r="O538" s="25"/>
      <c r="P538" s="25"/>
      <c r="Q538" s="25"/>
      <c r="R538" s="25"/>
      <c r="S538" s="25"/>
      <c r="T538" s="25"/>
      <c r="U538" s="25"/>
      <c r="V538" s="25"/>
    </row>
    <row r="539" spans="1:22" s="26" customFormat="1" ht="27.75" customHeight="1">
      <c r="A539" s="17" t="s">
        <v>1075</v>
      </c>
      <c r="B539" s="18">
        <v>1426994000175</v>
      </c>
      <c r="C539" s="7" t="s">
        <v>1072</v>
      </c>
      <c r="D539" s="17" t="s">
        <v>24</v>
      </c>
      <c r="E539" s="7" t="s">
        <v>25</v>
      </c>
      <c r="F539" s="17" t="s">
        <v>1076</v>
      </c>
      <c r="G539" s="24">
        <v>33139.2</v>
      </c>
      <c r="H539" s="9">
        <v>0</v>
      </c>
      <c r="I539" s="24">
        <v>0</v>
      </c>
      <c r="J539" s="25"/>
      <c r="K539" s="25"/>
      <c r="L539" s="25"/>
      <c r="M539" s="25"/>
      <c r="N539" s="25"/>
      <c r="O539" s="25"/>
      <c r="P539" s="25"/>
      <c r="Q539" s="25"/>
      <c r="R539" s="25"/>
      <c r="S539" s="25"/>
      <c r="T539" s="25"/>
      <c r="U539" s="25"/>
      <c r="V539" s="25"/>
    </row>
    <row r="540" spans="1:22" s="26" customFormat="1" ht="27.75" customHeight="1">
      <c r="A540" s="17" t="s">
        <v>1077</v>
      </c>
      <c r="B540" s="18">
        <v>24858072000132</v>
      </c>
      <c r="C540" s="7" t="s">
        <v>1072</v>
      </c>
      <c r="D540" s="17" t="s">
        <v>24</v>
      </c>
      <c r="E540" s="7" t="s">
        <v>25</v>
      </c>
      <c r="F540" s="17" t="s">
        <v>1078</v>
      </c>
      <c r="G540" s="24">
        <v>6000</v>
      </c>
      <c r="H540" s="9">
        <v>0</v>
      </c>
      <c r="I540" s="24">
        <v>0</v>
      </c>
      <c r="J540" s="25"/>
      <c r="K540" s="25"/>
      <c r="L540" s="25"/>
      <c r="M540" s="25"/>
      <c r="N540" s="25"/>
      <c r="O540" s="25"/>
      <c r="P540" s="25"/>
      <c r="Q540" s="25"/>
      <c r="R540" s="25"/>
      <c r="S540" s="25"/>
      <c r="T540" s="25"/>
      <c r="U540" s="25"/>
      <c r="V540" s="25"/>
    </row>
    <row r="541" spans="1:22" s="26" customFormat="1" ht="27.75" customHeight="1">
      <c r="A541" s="17" t="s">
        <v>140</v>
      </c>
      <c r="B541" s="18">
        <v>29979036001031</v>
      </c>
      <c r="C541" s="7" t="s">
        <v>1079</v>
      </c>
      <c r="D541" s="17" t="s">
        <v>14</v>
      </c>
      <c r="E541" s="7" t="s">
        <v>15</v>
      </c>
      <c r="F541" s="17" t="s">
        <v>1080</v>
      </c>
      <c r="G541" s="24">
        <v>66528</v>
      </c>
      <c r="H541" s="9">
        <v>0</v>
      </c>
      <c r="I541" s="24">
        <v>66528</v>
      </c>
      <c r="J541" s="25"/>
      <c r="K541" s="25"/>
      <c r="L541" s="25"/>
      <c r="M541" s="25"/>
      <c r="N541" s="25"/>
      <c r="O541" s="25"/>
      <c r="P541" s="25"/>
      <c r="Q541" s="25"/>
      <c r="R541" s="25"/>
      <c r="S541" s="25"/>
      <c r="T541" s="25"/>
      <c r="U541" s="25"/>
      <c r="V541" s="25"/>
    </row>
    <row r="542" spans="1:22" s="26" customFormat="1" ht="27.75" customHeight="1">
      <c r="A542" s="17" t="s">
        <v>333</v>
      </c>
      <c r="B542" s="18">
        <v>4224028000163</v>
      </c>
      <c r="C542" s="7" t="s">
        <v>685</v>
      </c>
      <c r="D542" s="17" t="s">
        <v>14</v>
      </c>
      <c r="E542" s="7" t="s">
        <v>15</v>
      </c>
      <c r="F542" s="17" t="s">
        <v>1081</v>
      </c>
      <c r="G542" s="24">
        <v>3760.42</v>
      </c>
      <c r="H542" s="9">
        <v>0</v>
      </c>
      <c r="I542" s="24">
        <v>3760.42</v>
      </c>
      <c r="J542" s="25"/>
      <c r="K542" s="25"/>
      <c r="L542" s="25"/>
      <c r="M542" s="25"/>
      <c r="N542" s="25"/>
      <c r="O542" s="25"/>
      <c r="P542" s="25"/>
      <c r="Q542" s="25"/>
      <c r="R542" s="25"/>
      <c r="S542" s="25"/>
      <c r="T542" s="25"/>
      <c r="U542" s="25"/>
      <c r="V542" s="25"/>
    </row>
    <row r="543" spans="1:22" s="26" customFormat="1" ht="48.75" customHeight="1">
      <c r="A543" s="17" t="s">
        <v>1082</v>
      </c>
      <c r="B543" s="18">
        <v>14181341000115</v>
      </c>
      <c r="C543" s="7" t="s">
        <v>1083</v>
      </c>
      <c r="D543" s="17" t="s">
        <v>24</v>
      </c>
      <c r="E543" s="7" t="s">
        <v>33</v>
      </c>
      <c r="F543" s="17" t="s">
        <v>1084</v>
      </c>
      <c r="G543" s="24">
        <v>65625</v>
      </c>
      <c r="H543" s="9">
        <v>25809.21</v>
      </c>
      <c r="I543" s="24">
        <v>25809.21</v>
      </c>
      <c r="J543" s="25"/>
      <c r="K543" s="25"/>
      <c r="L543" s="25"/>
      <c r="M543" s="25"/>
      <c r="N543" s="25"/>
      <c r="O543" s="25"/>
      <c r="P543" s="25"/>
      <c r="Q543" s="25"/>
      <c r="R543" s="25"/>
      <c r="S543" s="25"/>
      <c r="T543" s="25"/>
      <c r="U543" s="25"/>
      <c r="V543" s="25"/>
    </row>
    <row r="544" spans="1:22" s="26" customFormat="1" ht="27.75" customHeight="1">
      <c r="A544" s="17" t="s">
        <v>189</v>
      </c>
      <c r="B544" s="18">
        <v>34288970210</v>
      </c>
      <c r="C544" s="7" t="s">
        <v>237</v>
      </c>
      <c r="D544" s="17" t="s">
        <v>14</v>
      </c>
      <c r="E544" s="7" t="s">
        <v>15</v>
      </c>
      <c r="F544" s="17" t="s">
        <v>1085</v>
      </c>
      <c r="G544" s="24">
        <v>1645.44</v>
      </c>
      <c r="H544" s="9">
        <v>0</v>
      </c>
      <c r="I544" s="24">
        <v>1645.44</v>
      </c>
      <c r="J544" s="25"/>
      <c r="K544" s="25"/>
      <c r="L544" s="25"/>
      <c r="M544" s="25"/>
      <c r="N544" s="25"/>
      <c r="O544" s="25"/>
      <c r="P544" s="25"/>
      <c r="Q544" s="25"/>
      <c r="R544" s="25"/>
      <c r="S544" s="25"/>
      <c r="T544" s="25"/>
      <c r="U544" s="25"/>
      <c r="V544" s="25"/>
    </row>
    <row r="545" spans="1:22" s="26" customFormat="1" ht="27.75" customHeight="1">
      <c r="A545" s="17" t="s">
        <v>1086</v>
      </c>
      <c r="B545" s="18">
        <v>41628624515</v>
      </c>
      <c r="C545" s="7" t="s">
        <v>237</v>
      </c>
      <c r="D545" s="17" t="s">
        <v>14</v>
      </c>
      <c r="E545" s="7" t="s">
        <v>15</v>
      </c>
      <c r="F545" s="17" t="s">
        <v>1087</v>
      </c>
      <c r="G545" s="24">
        <v>1299.3700000000001</v>
      </c>
      <c r="H545" s="9">
        <v>0</v>
      </c>
      <c r="I545" s="24">
        <v>1299.3700000000001</v>
      </c>
      <c r="J545" s="25"/>
      <c r="K545" s="25"/>
      <c r="L545" s="25"/>
      <c r="M545" s="25"/>
      <c r="N545" s="25"/>
      <c r="O545" s="25"/>
      <c r="P545" s="25"/>
      <c r="Q545" s="25"/>
      <c r="R545" s="25"/>
      <c r="S545" s="25"/>
      <c r="T545" s="25"/>
      <c r="U545" s="25"/>
      <c r="V545" s="25"/>
    </row>
    <row r="546" spans="1:22" s="26" customFormat="1" ht="27.75" customHeight="1">
      <c r="A546" s="17" t="s">
        <v>982</v>
      </c>
      <c r="B546" s="18">
        <v>13072536287</v>
      </c>
      <c r="C546" s="7" t="s">
        <v>237</v>
      </c>
      <c r="D546" s="17" t="s">
        <v>14</v>
      </c>
      <c r="E546" s="7" t="s">
        <v>15</v>
      </c>
      <c r="F546" s="17" t="s">
        <v>1088</v>
      </c>
      <c r="G546" s="24">
        <v>1758.55</v>
      </c>
      <c r="H546" s="9">
        <v>0</v>
      </c>
      <c r="I546" s="24">
        <v>1758.55</v>
      </c>
      <c r="J546" s="25"/>
      <c r="K546" s="25"/>
      <c r="L546" s="25"/>
      <c r="M546" s="25"/>
      <c r="N546" s="25"/>
      <c r="O546" s="25"/>
      <c r="P546" s="25"/>
      <c r="Q546" s="25"/>
      <c r="R546" s="25"/>
      <c r="S546" s="25"/>
      <c r="T546" s="25"/>
      <c r="U546" s="25"/>
      <c r="V546" s="25"/>
    </row>
    <row r="547" spans="1:22" s="26" customFormat="1" ht="27.75" customHeight="1">
      <c r="A547" s="17" t="s">
        <v>819</v>
      </c>
      <c r="B547" s="18">
        <v>43870295287</v>
      </c>
      <c r="C547" s="7" t="s">
        <v>237</v>
      </c>
      <c r="D547" s="17" t="s">
        <v>14</v>
      </c>
      <c r="E547" s="7" t="s">
        <v>15</v>
      </c>
      <c r="F547" s="17" t="s">
        <v>1089</v>
      </c>
      <c r="G547" s="24">
        <v>987.26</v>
      </c>
      <c r="H547" s="9">
        <v>0</v>
      </c>
      <c r="I547" s="24">
        <v>987.26</v>
      </c>
      <c r="J547" s="25"/>
      <c r="K547" s="25"/>
      <c r="L547" s="25"/>
      <c r="M547" s="25"/>
      <c r="N547" s="25"/>
      <c r="O547" s="25"/>
      <c r="P547" s="25"/>
      <c r="Q547" s="25"/>
      <c r="R547" s="25"/>
      <c r="S547" s="25"/>
      <c r="T547" s="25"/>
      <c r="U547" s="25"/>
      <c r="V547" s="25"/>
    </row>
    <row r="548" spans="1:22" s="26" customFormat="1" ht="27.75" customHeight="1">
      <c r="A548" s="17" t="s">
        <v>480</v>
      </c>
      <c r="B548" s="18">
        <v>6372664000168</v>
      </c>
      <c r="C548" s="7" t="s">
        <v>1090</v>
      </c>
      <c r="D548" s="17" t="s">
        <v>24</v>
      </c>
      <c r="E548" s="7" t="s">
        <v>25</v>
      </c>
      <c r="F548" s="17" t="s">
        <v>1091</v>
      </c>
      <c r="G548" s="24">
        <v>16475</v>
      </c>
      <c r="H548" s="9">
        <v>16475</v>
      </c>
      <c r="I548" s="24">
        <v>16475</v>
      </c>
      <c r="J548" s="25"/>
      <c r="K548" s="25"/>
      <c r="L548" s="25"/>
      <c r="M548" s="25"/>
      <c r="N548" s="25"/>
      <c r="O548" s="25"/>
      <c r="P548" s="25"/>
      <c r="Q548" s="25"/>
      <c r="R548" s="25"/>
      <c r="S548" s="25"/>
      <c r="T548" s="25"/>
      <c r="U548" s="25"/>
      <c r="V548" s="25"/>
    </row>
    <row r="549" spans="1:22" s="26" customFormat="1" ht="27.75" customHeight="1">
      <c r="A549" s="17" t="s">
        <v>1092</v>
      </c>
      <c r="B549" s="18">
        <v>60701190000104</v>
      </c>
      <c r="C549" s="7" t="s">
        <v>1093</v>
      </c>
      <c r="D549" s="17" t="s">
        <v>24</v>
      </c>
      <c r="E549" s="7" t="s">
        <v>25</v>
      </c>
      <c r="F549" s="17" t="s">
        <v>1094</v>
      </c>
      <c r="G549" s="24">
        <v>19.7</v>
      </c>
      <c r="H549" s="9">
        <v>0</v>
      </c>
      <c r="I549" s="24">
        <v>19.7</v>
      </c>
      <c r="J549" s="25"/>
      <c r="K549" s="25"/>
      <c r="L549" s="25"/>
      <c r="M549" s="25"/>
      <c r="N549" s="25"/>
      <c r="O549" s="25"/>
      <c r="P549" s="25"/>
      <c r="Q549" s="25"/>
      <c r="R549" s="25"/>
      <c r="S549" s="25"/>
      <c r="T549" s="25"/>
      <c r="U549" s="25"/>
      <c r="V549" s="25"/>
    </row>
    <row r="550" spans="1:22" s="26" customFormat="1" ht="27.75" customHeight="1">
      <c r="A550" s="17" t="s">
        <v>1050</v>
      </c>
      <c r="B550" s="18">
        <v>38042933000114</v>
      </c>
      <c r="C550" s="7" t="s">
        <v>1095</v>
      </c>
      <c r="D550" s="17" t="s">
        <v>24</v>
      </c>
      <c r="E550" s="7" t="s">
        <v>25</v>
      </c>
      <c r="F550" s="17" t="s">
        <v>1096</v>
      </c>
      <c r="G550" s="24">
        <v>109980</v>
      </c>
      <c r="H550" s="9">
        <v>0</v>
      </c>
      <c r="I550" s="24">
        <v>0</v>
      </c>
      <c r="J550" s="25"/>
      <c r="K550" s="25"/>
      <c r="L550" s="25"/>
      <c r="M550" s="25"/>
      <c r="N550" s="25"/>
      <c r="O550" s="25"/>
      <c r="P550" s="25"/>
      <c r="Q550" s="25"/>
      <c r="R550" s="25"/>
      <c r="S550" s="25"/>
      <c r="T550" s="25"/>
      <c r="U550" s="25"/>
      <c r="V550" s="25"/>
    </row>
    <row r="551" spans="1:22" s="27" customFormat="1" ht="27.75" customHeight="1">
      <c r="A551" s="7" t="s">
        <v>1097</v>
      </c>
      <c r="B551" s="18">
        <v>5491663000170</v>
      </c>
      <c r="C551" s="7" t="s">
        <v>1098</v>
      </c>
      <c r="D551" s="7" t="s">
        <v>24</v>
      </c>
      <c r="E551" s="7" t="s">
        <v>20</v>
      </c>
      <c r="F551" s="7" t="s">
        <v>1099</v>
      </c>
      <c r="G551" s="9">
        <v>3550</v>
      </c>
      <c r="H551" s="9">
        <v>3550</v>
      </c>
      <c r="I551" s="9">
        <v>3550</v>
      </c>
      <c r="J551" s="118"/>
      <c r="K551" s="118"/>
      <c r="L551" s="118"/>
      <c r="M551" s="118"/>
      <c r="N551" s="118"/>
      <c r="O551" s="118"/>
      <c r="P551" s="118"/>
      <c r="Q551" s="118"/>
      <c r="R551" s="118"/>
      <c r="S551" s="118"/>
      <c r="T551" s="118"/>
      <c r="U551" s="118"/>
      <c r="V551" s="118"/>
    </row>
    <row r="552" spans="1:22" s="27" customFormat="1" ht="44.25" customHeight="1">
      <c r="A552" s="7" t="s">
        <v>1100</v>
      </c>
      <c r="B552" s="18">
        <v>20268118000102</v>
      </c>
      <c r="C552" s="7" t="s">
        <v>1101</v>
      </c>
      <c r="D552" s="7" t="s">
        <v>24</v>
      </c>
      <c r="E552" s="7" t="s">
        <v>20</v>
      </c>
      <c r="F552" s="7" t="s">
        <v>1102</v>
      </c>
      <c r="G552" s="9">
        <v>3200</v>
      </c>
      <c r="H552" s="9">
        <v>0</v>
      </c>
      <c r="I552" s="9">
        <v>0</v>
      </c>
      <c r="J552" s="118"/>
      <c r="K552" s="118"/>
      <c r="L552" s="118"/>
      <c r="M552" s="118"/>
      <c r="N552" s="118"/>
      <c r="O552" s="118"/>
      <c r="P552" s="118"/>
      <c r="Q552" s="118"/>
      <c r="R552" s="118"/>
      <c r="S552" s="118"/>
      <c r="T552" s="118"/>
      <c r="U552" s="118"/>
      <c r="V552" s="118"/>
    </row>
    <row r="553" spans="1:22" s="27" customFormat="1" ht="27.75" customHeight="1">
      <c r="A553" s="7" t="s">
        <v>285</v>
      </c>
      <c r="B553" s="18">
        <v>11975458168</v>
      </c>
      <c r="C553" s="7" t="s">
        <v>237</v>
      </c>
      <c r="D553" s="7" t="s">
        <v>14</v>
      </c>
      <c r="E553" s="7" t="s">
        <v>15</v>
      </c>
      <c r="F553" s="7" t="s">
        <v>1103</v>
      </c>
      <c r="G553" s="9">
        <v>1645.44</v>
      </c>
      <c r="H553" s="9">
        <v>0</v>
      </c>
      <c r="I553" s="9">
        <v>1645.44</v>
      </c>
      <c r="J553" s="118"/>
      <c r="K553" s="118"/>
      <c r="L553" s="118"/>
      <c r="M553" s="118"/>
      <c r="N553" s="118"/>
      <c r="O553" s="118"/>
      <c r="P553" s="118"/>
      <c r="Q553" s="118"/>
      <c r="R553" s="118"/>
      <c r="S553" s="118"/>
      <c r="T553" s="118"/>
      <c r="U553" s="118"/>
      <c r="V553" s="118"/>
    </row>
    <row r="554" spans="1:22" s="27" customFormat="1" ht="48" customHeight="1">
      <c r="A554" s="7" t="s">
        <v>810</v>
      </c>
      <c r="B554" s="18">
        <v>2275457291</v>
      </c>
      <c r="C554" s="7" t="s">
        <v>237</v>
      </c>
      <c r="D554" s="7" t="s">
        <v>14</v>
      </c>
      <c r="E554" s="7" t="s">
        <v>15</v>
      </c>
      <c r="F554" s="7" t="s">
        <v>1104</v>
      </c>
      <c r="G554" s="9">
        <v>493.63</v>
      </c>
      <c r="H554" s="9">
        <v>0</v>
      </c>
      <c r="I554" s="9">
        <v>493.63</v>
      </c>
      <c r="J554" s="118"/>
      <c r="K554" s="118"/>
      <c r="L554" s="118"/>
      <c r="M554" s="118"/>
      <c r="N554" s="118"/>
      <c r="O554" s="118"/>
      <c r="P554" s="118"/>
      <c r="Q554" s="118"/>
      <c r="R554" s="118"/>
      <c r="S554" s="118"/>
      <c r="T554" s="118"/>
      <c r="U554" s="118"/>
      <c r="V554" s="118"/>
    </row>
    <row r="555" spans="1:22" s="27" customFormat="1" ht="27.75" customHeight="1">
      <c r="A555" s="7" t="s">
        <v>990</v>
      </c>
      <c r="B555" s="18">
        <v>58498346215</v>
      </c>
      <c r="C555" s="7" t="s">
        <v>1105</v>
      </c>
      <c r="D555" s="7" t="s">
        <v>14</v>
      </c>
      <c r="E555" s="7" t="s">
        <v>15</v>
      </c>
      <c r="F555" s="7" t="s">
        <v>1106</v>
      </c>
      <c r="G555" s="9">
        <v>1563.16</v>
      </c>
      <c r="H555" s="9">
        <v>0</v>
      </c>
      <c r="I555" s="9">
        <v>1563.16</v>
      </c>
      <c r="J555" s="118"/>
      <c r="K555" s="118"/>
      <c r="L555" s="118"/>
      <c r="M555" s="118"/>
      <c r="N555" s="118"/>
      <c r="O555" s="118"/>
      <c r="P555" s="118"/>
      <c r="Q555" s="118"/>
      <c r="R555" s="118"/>
      <c r="S555" s="118"/>
      <c r="T555" s="118"/>
      <c r="U555" s="118"/>
      <c r="V555" s="118"/>
    </row>
    <row r="556" spans="1:22" s="27" customFormat="1" ht="27.75" customHeight="1">
      <c r="A556" s="7" t="s">
        <v>320</v>
      </c>
      <c r="B556" s="18">
        <v>33392072168</v>
      </c>
      <c r="C556" s="7" t="s">
        <v>1105</v>
      </c>
      <c r="D556" s="7" t="s">
        <v>14</v>
      </c>
      <c r="E556" s="7" t="s">
        <v>15</v>
      </c>
      <c r="F556" s="7" t="s">
        <v>1107</v>
      </c>
      <c r="G556" s="9">
        <v>742.5</v>
      </c>
      <c r="H556" s="9">
        <v>0</v>
      </c>
      <c r="I556" s="9">
        <v>742.5</v>
      </c>
      <c r="J556" s="118"/>
      <c r="K556" s="118"/>
      <c r="L556" s="118"/>
      <c r="M556" s="118"/>
      <c r="N556" s="118"/>
      <c r="O556" s="118"/>
      <c r="P556" s="118"/>
      <c r="Q556" s="118"/>
      <c r="R556" s="118"/>
      <c r="S556" s="118"/>
      <c r="T556" s="118"/>
      <c r="U556" s="118"/>
      <c r="V556" s="118"/>
    </row>
    <row r="557" spans="1:22" s="27" customFormat="1" ht="27.75" customHeight="1">
      <c r="A557" s="7" t="s">
        <v>1108</v>
      </c>
      <c r="B557" s="18">
        <v>34561730249</v>
      </c>
      <c r="C557" s="7" t="s">
        <v>1109</v>
      </c>
      <c r="D557" s="7" t="s">
        <v>24</v>
      </c>
      <c r="E557" s="7" t="s">
        <v>20</v>
      </c>
      <c r="F557" s="7" t="s">
        <v>1110</v>
      </c>
      <c r="G557" s="9">
        <v>2500</v>
      </c>
      <c r="H557" s="9">
        <v>2500</v>
      </c>
      <c r="I557" s="9">
        <v>2500</v>
      </c>
      <c r="J557" s="118"/>
      <c r="K557" s="118"/>
      <c r="L557" s="118"/>
      <c r="M557" s="118"/>
      <c r="N557" s="118"/>
      <c r="O557" s="118"/>
      <c r="P557" s="118"/>
      <c r="Q557" s="118"/>
      <c r="R557" s="118"/>
      <c r="S557" s="118"/>
      <c r="T557" s="118"/>
      <c r="U557" s="118"/>
      <c r="V557" s="118"/>
    </row>
    <row r="558" spans="1:22" s="27" customFormat="1" ht="32.25" customHeight="1">
      <c r="A558" s="7" t="s">
        <v>161</v>
      </c>
      <c r="B558" s="18">
        <v>4426383000115</v>
      </c>
      <c r="C558" s="7" t="s">
        <v>1111</v>
      </c>
      <c r="D558" s="7" t="s">
        <v>14</v>
      </c>
      <c r="E558" s="7" t="s">
        <v>15</v>
      </c>
      <c r="F558" s="7" t="s">
        <v>1112</v>
      </c>
      <c r="G558" s="9">
        <v>8411.34</v>
      </c>
      <c r="H558" s="9">
        <v>0</v>
      </c>
      <c r="I558" s="9">
        <v>0</v>
      </c>
      <c r="J558" s="118"/>
      <c r="K558" s="118"/>
      <c r="L558" s="118"/>
      <c r="M558" s="118"/>
      <c r="N558" s="118"/>
      <c r="O558" s="118"/>
      <c r="P558" s="118"/>
      <c r="Q558" s="118"/>
      <c r="R558" s="118"/>
      <c r="S558" s="118"/>
      <c r="T558" s="118"/>
      <c r="U558" s="118"/>
      <c r="V558" s="118"/>
    </row>
    <row r="559" spans="1:22" s="27" customFormat="1" ht="27.75" customHeight="1">
      <c r="A559" s="7" t="s">
        <v>1113</v>
      </c>
      <c r="B559" s="18">
        <v>40767558200</v>
      </c>
      <c r="C559" s="7" t="s">
        <v>1105</v>
      </c>
      <c r="D559" s="7" t="s">
        <v>14</v>
      </c>
      <c r="E559" s="7" t="s">
        <v>15</v>
      </c>
      <c r="F559" s="7" t="s">
        <v>1114</v>
      </c>
      <c r="G559" s="9">
        <v>987.26</v>
      </c>
      <c r="H559" s="9">
        <v>0</v>
      </c>
      <c r="I559" s="9">
        <v>987.26</v>
      </c>
      <c r="J559" s="118"/>
      <c r="K559" s="118"/>
      <c r="L559" s="118"/>
      <c r="M559" s="118"/>
      <c r="N559" s="118"/>
      <c r="O559" s="118"/>
      <c r="P559" s="118"/>
      <c r="Q559" s="118"/>
      <c r="R559" s="118"/>
      <c r="S559" s="118"/>
      <c r="T559" s="118"/>
      <c r="U559" s="118"/>
      <c r="V559" s="118"/>
    </row>
    <row r="560" spans="1:22" s="27" customFormat="1" ht="27.75" customHeight="1">
      <c r="A560" s="7" t="s">
        <v>460</v>
      </c>
      <c r="B560" s="18">
        <v>84509264000165</v>
      </c>
      <c r="C560" s="7" t="s">
        <v>1115</v>
      </c>
      <c r="D560" s="7" t="s">
        <v>24</v>
      </c>
      <c r="E560" s="7" t="s">
        <v>25</v>
      </c>
      <c r="F560" s="7" t="s">
        <v>1116</v>
      </c>
      <c r="G560" s="9">
        <v>300</v>
      </c>
      <c r="H560" s="9">
        <v>300</v>
      </c>
      <c r="I560" s="9">
        <v>300</v>
      </c>
      <c r="J560" s="118"/>
      <c r="K560" s="118"/>
      <c r="L560" s="118"/>
      <c r="M560" s="118"/>
      <c r="N560" s="118"/>
      <c r="O560" s="118"/>
      <c r="P560" s="118"/>
      <c r="Q560" s="118"/>
      <c r="R560" s="118"/>
      <c r="S560" s="118"/>
      <c r="T560" s="118"/>
      <c r="U560" s="118"/>
      <c r="V560" s="118"/>
    </row>
    <row r="561" spans="1:22" s="27" customFormat="1" ht="33" customHeight="1">
      <c r="A561" s="7" t="s">
        <v>460</v>
      </c>
      <c r="B561" s="18">
        <v>84509264000165</v>
      </c>
      <c r="C561" s="7" t="s">
        <v>1117</v>
      </c>
      <c r="D561" s="7" t="s">
        <v>24</v>
      </c>
      <c r="E561" s="7" t="s">
        <v>25</v>
      </c>
      <c r="F561" s="7" t="s">
        <v>1118</v>
      </c>
      <c r="G561" s="9">
        <v>269</v>
      </c>
      <c r="H561" s="9">
        <v>0</v>
      </c>
      <c r="I561" s="9">
        <v>0</v>
      </c>
      <c r="J561" s="118"/>
      <c r="K561" s="118"/>
      <c r="L561" s="118"/>
      <c r="M561" s="118"/>
      <c r="N561" s="118"/>
      <c r="O561" s="118"/>
      <c r="P561" s="118"/>
      <c r="Q561" s="118"/>
      <c r="R561" s="118"/>
      <c r="S561" s="118"/>
      <c r="T561" s="118"/>
      <c r="U561" s="118"/>
      <c r="V561" s="118"/>
    </row>
    <row r="562" spans="1:22" s="27" customFormat="1" ht="36" customHeight="1">
      <c r="A562" s="7" t="s">
        <v>460</v>
      </c>
      <c r="B562" s="18">
        <v>84509264000165</v>
      </c>
      <c r="C562" s="7" t="s">
        <v>1119</v>
      </c>
      <c r="D562" s="7" t="s">
        <v>24</v>
      </c>
      <c r="E562" s="7" t="s">
        <v>25</v>
      </c>
      <c r="F562" s="7" t="s">
        <v>1120</v>
      </c>
      <c r="G562" s="9">
        <v>220</v>
      </c>
      <c r="H562" s="9">
        <v>220</v>
      </c>
      <c r="I562" s="9">
        <v>220</v>
      </c>
      <c r="J562" s="118"/>
      <c r="K562" s="118"/>
      <c r="L562" s="118"/>
      <c r="M562" s="118"/>
      <c r="N562" s="118"/>
      <c r="O562" s="118"/>
      <c r="P562" s="118"/>
      <c r="Q562" s="118"/>
      <c r="R562" s="118"/>
      <c r="S562" s="118"/>
      <c r="T562" s="118"/>
      <c r="U562" s="118"/>
      <c r="V562" s="118"/>
    </row>
    <row r="563" spans="1:22" s="27" customFormat="1" ht="27.75" customHeight="1">
      <c r="A563" s="7" t="s">
        <v>382</v>
      </c>
      <c r="B563" s="18">
        <v>14220230000170</v>
      </c>
      <c r="C563" s="7" t="s">
        <v>1121</v>
      </c>
      <c r="D563" s="7" t="s">
        <v>24</v>
      </c>
      <c r="E563" s="7" t="s">
        <v>25</v>
      </c>
      <c r="F563" s="7" t="s">
        <v>1122</v>
      </c>
      <c r="G563" s="9">
        <v>12000</v>
      </c>
      <c r="H563" s="9">
        <v>12000</v>
      </c>
      <c r="I563" s="9">
        <v>12000</v>
      </c>
      <c r="J563" s="118"/>
      <c r="K563" s="118"/>
      <c r="L563" s="118"/>
      <c r="M563" s="118"/>
      <c r="N563" s="118"/>
      <c r="O563" s="118"/>
      <c r="P563" s="118"/>
      <c r="Q563" s="118"/>
      <c r="R563" s="118"/>
      <c r="S563" s="118"/>
      <c r="T563" s="118"/>
      <c r="U563" s="118"/>
      <c r="V563" s="118"/>
    </row>
    <row r="564" spans="1:22" s="27" customFormat="1" ht="27.75" customHeight="1">
      <c r="A564" s="7" t="s">
        <v>475</v>
      </c>
      <c r="B564" s="18">
        <v>63726400000107</v>
      </c>
      <c r="C564" s="7" t="s">
        <v>1123</v>
      </c>
      <c r="D564" s="7" t="s">
        <v>24</v>
      </c>
      <c r="E564" s="7" t="s">
        <v>25</v>
      </c>
      <c r="F564" s="7" t="s">
        <v>1124</v>
      </c>
      <c r="G564" s="9">
        <v>294</v>
      </c>
      <c r="H564" s="9">
        <v>294</v>
      </c>
      <c r="I564" s="9">
        <v>294</v>
      </c>
      <c r="J564" s="118"/>
      <c r="K564" s="118"/>
      <c r="L564" s="118"/>
      <c r="M564" s="118"/>
      <c r="N564" s="118"/>
      <c r="O564" s="118"/>
      <c r="P564" s="118"/>
      <c r="Q564" s="118"/>
      <c r="R564" s="118"/>
      <c r="S564" s="118"/>
      <c r="T564" s="118"/>
      <c r="U564" s="118"/>
      <c r="V564" s="118"/>
    </row>
    <row r="565" spans="1:22" s="27" customFormat="1" ht="33" customHeight="1">
      <c r="A565" s="7" t="s">
        <v>66</v>
      </c>
      <c r="B565" s="18">
        <v>4407920000180</v>
      </c>
      <c r="C565" s="7" t="s">
        <v>1125</v>
      </c>
      <c r="D565" s="7" t="s">
        <v>14</v>
      </c>
      <c r="E565" s="7" t="s">
        <v>20</v>
      </c>
      <c r="F565" s="7" t="s">
        <v>1126</v>
      </c>
      <c r="G565" s="9">
        <v>9832.92</v>
      </c>
      <c r="H565" s="9">
        <v>0</v>
      </c>
      <c r="I565" s="9">
        <v>0</v>
      </c>
      <c r="J565" s="118"/>
      <c r="K565" s="118"/>
      <c r="L565" s="118"/>
      <c r="M565" s="118"/>
      <c r="N565" s="118"/>
      <c r="O565" s="118"/>
      <c r="P565" s="118"/>
      <c r="Q565" s="118"/>
      <c r="R565" s="118"/>
      <c r="S565" s="118"/>
      <c r="T565" s="118"/>
      <c r="U565" s="118"/>
      <c r="V565" s="118"/>
    </row>
    <row r="566" spans="1:22" s="27" customFormat="1" ht="27.75" customHeight="1">
      <c r="A566" s="7" t="s">
        <v>168</v>
      </c>
      <c r="B566" s="18">
        <v>4153748000185</v>
      </c>
      <c r="C566" s="7" t="s">
        <v>1127</v>
      </c>
      <c r="D566" s="7" t="s">
        <v>14</v>
      </c>
      <c r="E566" s="7" t="s">
        <v>15</v>
      </c>
      <c r="F566" s="7" t="s">
        <v>1128</v>
      </c>
      <c r="G566" s="9">
        <v>890399.92</v>
      </c>
      <c r="H566" s="9">
        <v>0</v>
      </c>
      <c r="I566" s="9">
        <v>890399.92</v>
      </c>
      <c r="J566" s="118"/>
      <c r="K566" s="118"/>
      <c r="L566" s="118"/>
      <c r="M566" s="118"/>
      <c r="N566" s="118"/>
      <c r="O566" s="118"/>
      <c r="P566" s="118"/>
      <c r="Q566" s="118"/>
      <c r="R566" s="118"/>
      <c r="S566" s="118"/>
      <c r="T566" s="118"/>
      <c r="U566" s="118"/>
      <c r="V566" s="118"/>
    </row>
    <row r="567" spans="1:22" s="27" customFormat="1" ht="27.75" customHeight="1">
      <c r="A567" s="7" t="s">
        <v>168</v>
      </c>
      <c r="B567" s="18">
        <v>4153748000185</v>
      </c>
      <c r="C567" s="7" t="s">
        <v>1042</v>
      </c>
      <c r="D567" s="7" t="s">
        <v>14</v>
      </c>
      <c r="E567" s="7" t="s">
        <v>15</v>
      </c>
      <c r="F567" s="7" t="s">
        <v>1129</v>
      </c>
      <c r="G567" s="9">
        <v>35700</v>
      </c>
      <c r="H567" s="9">
        <v>0</v>
      </c>
      <c r="I567" s="9">
        <v>35700</v>
      </c>
      <c r="J567" s="118"/>
      <c r="K567" s="118"/>
      <c r="L567" s="118"/>
      <c r="M567" s="118"/>
      <c r="N567" s="118"/>
      <c r="O567" s="118"/>
      <c r="P567" s="118"/>
      <c r="Q567" s="118"/>
      <c r="R567" s="118"/>
      <c r="S567" s="118"/>
      <c r="T567" s="118"/>
      <c r="U567" s="118"/>
      <c r="V567" s="118"/>
    </row>
    <row r="568" spans="1:22" s="27" customFormat="1" ht="27.75" customHeight="1">
      <c r="A568" s="7" t="s">
        <v>168</v>
      </c>
      <c r="B568" s="18">
        <v>4153748000185</v>
      </c>
      <c r="C568" s="7" t="s">
        <v>1127</v>
      </c>
      <c r="D568" s="7" t="s">
        <v>14</v>
      </c>
      <c r="E568" s="7" t="s">
        <v>15</v>
      </c>
      <c r="F568" s="7" t="s">
        <v>1130</v>
      </c>
      <c r="G568" s="9">
        <v>636.36</v>
      </c>
      <c r="H568" s="9">
        <v>0</v>
      </c>
      <c r="I568" s="9">
        <v>636.36</v>
      </c>
      <c r="J568" s="118"/>
      <c r="K568" s="118"/>
      <c r="L568" s="118"/>
      <c r="M568" s="118"/>
      <c r="N568" s="118"/>
      <c r="O568" s="118"/>
      <c r="P568" s="118"/>
      <c r="Q568" s="118"/>
      <c r="R568" s="118"/>
      <c r="S568" s="118"/>
      <c r="T568" s="118"/>
      <c r="U568" s="118"/>
      <c r="V568" s="118"/>
    </row>
    <row r="569" spans="1:22" s="27" customFormat="1" ht="27.75" customHeight="1">
      <c r="A569" s="7" t="s">
        <v>712</v>
      </c>
      <c r="B569" s="18">
        <v>8528684000100</v>
      </c>
      <c r="C569" s="7" t="s">
        <v>1131</v>
      </c>
      <c r="D569" s="7" t="s">
        <v>24</v>
      </c>
      <c r="E569" s="7" t="s">
        <v>25</v>
      </c>
      <c r="F569" s="7" t="s">
        <v>1132</v>
      </c>
      <c r="G569" s="9">
        <v>10470</v>
      </c>
      <c r="H569" s="9">
        <v>0</v>
      </c>
      <c r="I569" s="9">
        <v>0</v>
      </c>
      <c r="J569" s="118"/>
      <c r="K569" s="118"/>
      <c r="L569" s="118"/>
      <c r="M569" s="118"/>
      <c r="N569" s="118"/>
      <c r="O569" s="118"/>
      <c r="P569" s="118"/>
      <c r="Q569" s="118"/>
      <c r="R569" s="118"/>
      <c r="S569" s="118"/>
      <c r="T569" s="118"/>
      <c r="U569" s="118"/>
      <c r="V569" s="118"/>
    </row>
    <row r="570" spans="1:22" s="27" customFormat="1" ht="27.75" customHeight="1">
      <c r="A570" s="7" t="s">
        <v>1133</v>
      </c>
      <c r="B570" s="18">
        <v>63646855000104</v>
      </c>
      <c r="C570" s="7" t="s">
        <v>1123</v>
      </c>
      <c r="D570" s="7" t="s">
        <v>24</v>
      </c>
      <c r="E570" s="7" t="s">
        <v>25</v>
      </c>
      <c r="F570" s="7" t="s">
        <v>1134</v>
      </c>
      <c r="G570" s="9">
        <v>1312</v>
      </c>
      <c r="H570" s="9">
        <v>0</v>
      </c>
      <c r="I570" s="9">
        <v>0</v>
      </c>
      <c r="J570" s="118"/>
      <c r="K570" s="118"/>
      <c r="L570" s="118"/>
      <c r="M570" s="118"/>
      <c r="N570" s="118"/>
      <c r="O570" s="118"/>
      <c r="P570" s="118"/>
      <c r="Q570" s="118"/>
      <c r="R570" s="118"/>
      <c r="S570" s="118"/>
      <c r="T570" s="118"/>
      <c r="U570" s="118"/>
      <c r="V570" s="118"/>
    </row>
    <row r="571" spans="1:22" s="27" customFormat="1" ht="27.75" customHeight="1">
      <c r="A571" s="7" t="s">
        <v>589</v>
      </c>
      <c r="B571" s="18">
        <v>7359872000190</v>
      </c>
      <c r="C571" s="7" t="s">
        <v>1123</v>
      </c>
      <c r="D571" s="7" t="s">
        <v>24</v>
      </c>
      <c r="E571" s="7" t="s">
        <v>25</v>
      </c>
      <c r="F571" s="7" t="s">
        <v>1135</v>
      </c>
      <c r="G571" s="9">
        <v>1600</v>
      </c>
      <c r="H571" s="9">
        <v>1600</v>
      </c>
      <c r="I571" s="9">
        <v>1600</v>
      </c>
      <c r="J571" s="118"/>
      <c r="K571" s="118"/>
      <c r="L571" s="118"/>
      <c r="M571" s="118"/>
      <c r="N571" s="118"/>
      <c r="O571" s="118"/>
      <c r="P571" s="118"/>
      <c r="Q571" s="118"/>
      <c r="R571" s="118"/>
      <c r="S571" s="118"/>
      <c r="T571" s="118"/>
      <c r="U571" s="118"/>
      <c r="V571" s="118"/>
    </row>
    <row r="572" spans="1:22" s="27" customFormat="1" ht="27.75" customHeight="1">
      <c r="A572" s="7" t="s">
        <v>505</v>
      </c>
      <c r="B572" s="18">
        <v>84948991000129</v>
      </c>
      <c r="C572" s="7" t="s">
        <v>710</v>
      </c>
      <c r="D572" s="7" t="s">
        <v>24</v>
      </c>
      <c r="E572" s="7" t="s">
        <v>25</v>
      </c>
      <c r="F572" s="7" t="s">
        <v>1136</v>
      </c>
      <c r="G572" s="9">
        <v>5550</v>
      </c>
      <c r="H572" s="9">
        <v>0</v>
      </c>
      <c r="I572" s="9">
        <v>0</v>
      </c>
      <c r="J572" s="118"/>
      <c r="K572" s="118"/>
      <c r="L572" s="118"/>
      <c r="M572" s="118"/>
      <c r="N572" s="118"/>
      <c r="O572" s="118"/>
      <c r="P572" s="118"/>
      <c r="Q572" s="118"/>
      <c r="R572" s="118"/>
      <c r="S572" s="118"/>
      <c r="T572" s="118"/>
      <c r="U572" s="118"/>
      <c r="V572" s="118"/>
    </row>
    <row r="573" spans="1:22" s="27" customFormat="1" ht="27.75" customHeight="1">
      <c r="A573" s="7" t="s">
        <v>1137</v>
      </c>
      <c r="B573" s="18">
        <v>21373522000109</v>
      </c>
      <c r="C573" s="7" t="s">
        <v>710</v>
      </c>
      <c r="D573" s="7" t="s">
        <v>24</v>
      </c>
      <c r="E573" s="7" t="s">
        <v>25</v>
      </c>
      <c r="F573" s="7" t="s">
        <v>1138</v>
      </c>
      <c r="G573" s="9">
        <v>7750</v>
      </c>
      <c r="H573" s="9">
        <v>7750</v>
      </c>
      <c r="I573" s="9">
        <v>7750</v>
      </c>
      <c r="J573" s="118"/>
      <c r="K573" s="118"/>
      <c r="L573" s="118"/>
      <c r="M573" s="118"/>
      <c r="N573" s="118"/>
      <c r="O573" s="118"/>
      <c r="P573" s="118"/>
      <c r="Q573" s="118"/>
      <c r="R573" s="118"/>
      <c r="S573" s="118"/>
      <c r="T573" s="118"/>
      <c r="U573" s="118"/>
      <c r="V573" s="118"/>
    </row>
    <row r="574" spans="1:22" s="27" customFormat="1" ht="27.75" customHeight="1">
      <c r="A574" s="7" t="s">
        <v>440</v>
      </c>
      <c r="B574" s="18">
        <v>4163171000192</v>
      </c>
      <c r="C574" s="7" t="s">
        <v>1139</v>
      </c>
      <c r="D574" s="7" t="s">
        <v>24</v>
      </c>
      <c r="E574" s="7" t="s">
        <v>25</v>
      </c>
      <c r="F574" s="7" t="s">
        <v>1140</v>
      </c>
      <c r="G574" s="9">
        <v>4368</v>
      </c>
      <c r="H574" s="9">
        <v>4368</v>
      </c>
      <c r="I574" s="9">
        <v>4368</v>
      </c>
      <c r="J574" s="118"/>
      <c r="K574" s="118"/>
      <c r="L574" s="118"/>
      <c r="M574" s="118"/>
      <c r="N574" s="118"/>
      <c r="O574" s="118"/>
      <c r="P574" s="118"/>
      <c r="Q574" s="118"/>
      <c r="R574" s="118"/>
      <c r="S574" s="118"/>
      <c r="T574" s="118"/>
      <c r="U574" s="118"/>
      <c r="V574" s="118"/>
    </row>
    <row r="575" spans="1:22" s="27" customFormat="1" ht="27.75" customHeight="1">
      <c r="A575" s="7" t="s">
        <v>387</v>
      </c>
      <c r="B575" s="18">
        <v>2765976000180</v>
      </c>
      <c r="C575" s="7" t="s">
        <v>1141</v>
      </c>
      <c r="D575" s="7" t="s">
        <v>24</v>
      </c>
      <c r="E575" s="7" t="s">
        <v>25</v>
      </c>
      <c r="F575" s="7" t="s">
        <v>1142</v>
      </c>
      <c r="G575" s="9">
        <v>1170</v>
      </c>
      <c r="H575" s="9">
        <v>1170</v>
      </c>
      <c r="I575" s="9">
        <v>1170</v>
      </c>
      <c r="J575" s="118"/>
      <c r="K575" s="118"/>
      <c r="L575" s="118"/>
      <c r="M575" s="118"/>
      <c r="N575" s="118"/>
      <c r="O575" s="118"/>
      <c r="P575" s="118"/>
      <c r="Q575" s="118"/>
      <c r="R575" s="118"/>
      <c r="S575" s="118"/>
      <c r="T575" s="118"/>
      <c r="U575" s="118"/>
      <c r="V575" s="118"/>
    </row>
    <row r="576" spans="1:22" s="27" customFormat="1" ht="27.75" customHeight="1">
      <c r="A576" s="7" t="s">
        <v>1143</v>
      </c>
      <c r="B576" s="18">
        <v>5532528000125</v>
      </c>
      <c r="C576" s="7" t="s">
        <v>1144</v>
      </c>
      <c r="D576" s="7" t="s">
        <v>24</v>
      </c>
      <c r="E576" s="7" t="s">
        <v>25</v>
      </c>
      <c r="F576" s="7" t="s">
        <v>1145</v>
      </c>
      <c r="G576" s="9">
        <v>3746.46</v>
      </c>
      <c r="H576" s="9">
        <v>0</v>
      </c>
      <c r="I576" s="9">
        <v>0</v>
      </c>
      <c r="J576" s="118"/>
      <c r="K576" s="118"/>
      <c r="L576" s="118"/>
      <c r="M576" s="118"/>
      <c r="N576" s="118"/>
      <c r="O576" s="118"/>
      <c r="P576" s="118"/>
      <c r="Q576" s="118"/>
      <c r="R576" s="118"/>
      <c r="S576" s="118"/>
      <c r="T576" s="118"/>
      <c r="U576" s="118"/>
      <c r="V576" s="118"/>
    </row>
    <row r="577" spans="1:22" s="27" customFormat="1" ht="27.75" customHeight="1">
      <c r="A577" s="7" t="s">
        <v>1086</v>
      </c>
      <c r="B577" s="18">
        <v>41628624515</v>
      </c>
      <c r="C577" s="7" t="s">
        <v>1105</v>
      </c>
      <c r="D577" s="7" t="s">
        <v>14</v>
      </c>
      <c r="E577" s="7" t="s">
        <v>15</v>
      </c>
      <c r="F577" s="7" t="s">
        <v>1146</v>
      </c>
      <c r="G577" s="9">
        <v>1113.75</v>
      </c>
      <c r="H577" s="9">
        <v>0</v>
      </c>
      <c r="I577" s="9">
        <v>1113.75</v>
      </c>
      <c r="J577" s="118"/>
      <c r="K577" s="118"/>
      <c r="L577" s="118"/>
      <c r="M577" s="118"/>
      <c r="N577" s="118"/>
      <c r="O577" s="118"/>
      <c r="P577" s="118"/>
      <c r="Q577" s="118"/>
      <c r="R577" s="118"/>
      <c r="S577" s="118"/>
      <c r="T577" s="118"/>
      <c r="U577" s="118"/>
      <c r="V577" s="118"/>
    </row>
    <row r="578" spans="1:22" s="27" customFormat="1" ht="27.75" customHeight="1">
      <c r="A578" s="7" t="s">
        <v>236</v>
      </c>
      <c r="B578" s="18">
        <v>31331009200</v>
      </c>
      <c r="C578" s="7" t="s">
        <v>1105</v>
      </c>
      <c r="D578" s="7" t="s">
        <v>14</v>
      </c>
      <c r="E578" s="7" t="s">
        <v>15</v>
      </c>
      <c r="F578" s="7" t="s">
        <v>1147</v>
      </c>
      <c r="G578" s="9">
        <v>742.5</v>
      </c>
      <c r="H578" s="9">
        <v>0</v>
      </c>
      <c r="I578" s="9">
        <v>742.5</v>
      </c>
      <c r="J578" s="118"/>
      <c r="K578" s="118"/>
      <c r="L578" s="118"/>
      <c r="M578" s="118"/>
      <c r="N578" s="118"/>
      <c r="O578" s="118"/>
      <c r="P578" s="118"/>
      <c r="Q578" s="118"/>
      <c r="R578" s="118"/>
      <c r="S578" s="118"/>
      <c r="T578" s="118"/>
      <c r="U578" s="118"/>
      <c r="V578" s="118"/>
    </row>
    <row r="579" spans="1:22" s="27" customFormat="1" ht="27.75" customHeight="1">
      <c r="A579" s="7" t="s">
        <v>346</v>
      </c>
      <c r="B579" s="18">
        <v>4289455204</v>
      </c>
      <c r="C579" s="7" t="s">
        <v>1105</v>
      </c>
      <c r="D579" s="7" t="s">
        <v>14</v>
      </c>
      <c r="E579" s="7" t="s">
        <v>15</v>
      </c>
      <c r="F579" s="7" t="s">
        <v>1148</v>
      </c>
      <c r="G579" s="9">
        <v>1563.16</v>
      </c>
      <c r="H579" s="9">
        <v>0</v>
      </c>
      <c r="I579" s="9">
        <v>1563.16</v>
      </c>
      <c r="J579" s="118"/>
      <c r="K579" s="118"/>
      <c r="L579" s="118"/>
      <c r="M579" s="118"/>
      <c r="N579" s="118"/>
      <c r="O579" s="118"/>
      <c r="P579" s="118"/>
      <c r="Q579" s="118"/>
      <c r="R579" s="118"/>
      <c r="S579" s="118"/>
      <c r="T579" s="118"/>
      <c r="U579" s="118"/>
      <c r="V579" s="118"/>
    </row>
    <row r="580" spans="1:22" s="27" customFormat="1" ht="27.75" customHeight="1">
      <c r="A580" s="7" t="s">
        <v>836</v>
      </c>
      <c r="B580" s="18">
        <v>32021879291</v>
      </c>
      <c r="C580" s="7" t="s">
        <v>1105</v>
      </c>
      <c r="D580" s="7" t="s">
        <v>14</v>
      </c>
      <c r="E580" s="7" t="s">
        <v>15</v>
      </c>
      <c r="F580" s="7" t="s">
        <v>1149</v>
      </c>
      <c r="G580" s="9">
        <v>781.58</v>
      </c>
      <c r="H580" s="9">
        <v>0</v>
      </c>
      <c r="I580" s="9">
        <v>781.58</v>
      </c>
      <c r="J580" s="118"/>
      <c r="K580" s="118"/>
      <c r="L580" s="118"/>
      <c r="M580" s="118"/>
      <c r="N580" s="118"/>
      <c r="O580" s="118"/>
      <c r="P580" s="118"/>
      <c r="Q580" s="118"/>
      <c r="R580" s="118"/>
      <c r="S580" s="118"/>
      <c r="T580" s="118"/>
      <c r="U580" s="118"/>
      <c r="V580" s="118"/>
    </row>
    <row r="581" spans="1:22" s="27" customFormat="1" ht="27.75" customHeight="1">
      <c r="A581" s="7" t="s">
        <v>897</v>
      </c>
      <c r="B581" s="18">
        <v>4277546234</v>
      </c>
      <c r="C581" s="7" t="s">
        <v>1105</v>
      </c>
      <c r="D581" s="7" t="s">
        <v>14</v>
      </c>
      <c r="E581" s="7" t="s">
        <v>15</v>
      </c>
      <c r="F581" s="7" t="s">
        <v>1150</v>
      </c>
      <c r="G581" s="9">
        <v>1563.16</v>
      </c>
      <c r="H581" s="9">
        <v>0</v>
      </c>
      <c r="I581" s="9">
        <v>1563.16</v>
      </c>
      <c r="J581" s="118"/>
      <c r="K581" s="118"/>
      <c r="L581" s="118"/>
      <c r="M581" s="118"/>
      <c r="N581" s="118"/>
      <c r="O581" s="118"/>
      <c r="P581" s="118"/>
      <c r="Q581" s="118"/>
      <c r="R581" s="118"/>
      <c r="S581" s="118"/>
      <c r="T581" s="118"/>
      <c r="U581" s="118"/>
      <c r="V581" s="118"/>
    </row>
    <row r="582" spans="1:22" s="27" customFormat="1" ht="27.75" customHeight="1">
      <c r="A582" s="7" t="s">
        <v>535</v>
      </c>
      <c r="B582" s="18">
        <v>57645116234</v>
      </c>
      <c r="C582" s="7" t="s">
        <v>1105</v>
      </c>
      <c r="D582" s="7" t="s">
        <v>14</v>
      </c>
      <c r="E582" s="7" t="s">
        <v>15</v>
      </c>
      <c r="F582" s="7" t="s">
        <v>1151</v>
      </c>
      <c r="G582" s="9">
        <v>742.5</v>
      </c>
      <c r="H582" s="9">
        <v>0</v>
      </c>
      <c r="I582" s="9">
        <v>742.5</v>
      </c>
      <c r="J582" s="118"/>
      <c r="K582" s="118"/>
      <c r="L582" s="118"/>
      <c r="M582" s="118"/>
      <c r="N582" s="118"/>
      <c r="O582" s="118"/>
      <c r="P582" s="118"/>
      <c r="Q582" s="118"/>
      <c r="R582" s="118"/>
      <c r="S582" s="118"/>
      <c r="T582" s="118"/>
      <c r="U582" s="118"/>
      <c r="V582" s="118"/>
    </row>
    <row r="583" spans="1:22" s="27" customFormat="1" ht="27.75" customHeight="1">
      <c r="A583" s="7" t="s">
        <v>285</v>
      </c>
      <c r="B583" s="18">
        <v>11975458168</v>
      </c>
      <c r="C583" s="7" t="s">
        <v>1105</v>
      </c>
      <c r="D583" s="7" t="s">
        <v>14</v>
      </c>
      <c r="E583" s="7" t="s">
        <v>15</v>
      </c>
      <c r="F583" s="7" t="s">
        <v>1152</v>
      </c>
      <c r="G583" s="9">
        <v>411.36</v>
      </c>
      <c r="H583" s="9">
        <v>0</v>
      </c>
      <c r="I583" s="9">
        <v>411.36</v>
      </c>
      <c r="J583" s="118"/>
      <c r="K583" s="118"/>
      <c r="L583" s="118"/>
      <c r="M583" s="118"/>
      <c r="N583" s="118"/>
      <c r="O583" s="118"/>
      <c r="P583" s="118"/>
      <c r="Q583" s="118"/>
      <c r="R583" s="118"/>
      <c r="S583" s="118"/>
      <c r="T583" s="118"/>
      <c r="U583" s="118"/>
      <c r="V583" s="118"/>
    </row>
    <row r="584" spans="1:22" s="27" customFormat="1" ht="27.75" customHeight="1">
      <c r="A584" s="7" t="s">
        <v>168</v>
      </c>
      <c r="B584" s="18">
        <v>4153748000185</v>
      </c>
      <c r="C584" s="7" t="s">
        <v>1042</v>
      </c>
      <c r="D584" s="7" t="s">
        <v>14</v>
      </c>
      <c r="E584" s="7" t="s">
        <v>15</v>
      </c>
      <c r="F584" s="7" t="s">
        <v>1153</v>
      </c>
      <c r="G584" s="9">
        <v>1081.82</v>
      </c>
      <c r="H584" s="9">
        <v>0</v>
      </c>
      <c r="I584" s="9">
        <v>1081.82</v>
      </c>
      <c r="J584" s="118"/>
      <c r="K584" s="118"/>
      <c r="L584" s="118"/>
      <c r="M584" s="118"/>
      <c r="N584" s="118"/>
      <c r="O584" s="118"/>
      <c r="P584" s="118"/>
      <c r="Q584" s="118"/>
      <c r="R584" s="118"/>
      <c r="S584" s="118"/>
      <c r="T584" s="118"/>
      <c r="U584" s="118"/>
      <c r="V584" s="118"/>
    </row>
    <row r="585" spans="1:22" s="27" customFormat="1" ht="27.75" customHeight="1">
      <c r="A585" s="7" t="s">
        <v>168</v>
      </c>
      <c r="B585" s="18">
        <v>4153748000185</v>
      </c>
      <c r="C585" s="7" t="s">
        <v>1042</v>
      </c>
      <c r="D585" s="7" t="s">
        <v>14</v>
      </c>
      <c r="E585" s="7" t="s">
        <v>15</v>
      </c>
      <c r="F585" s="7" t="s">
        <v>1154</v>
      </c>
      <c r="G585" s="9">
        <v>5600</v>
      </c>
      <c r="H585" s="9">
        <v>0</v>
      </c>
      <c r="I585" s="9">
        <v>5600</v>
      </c>
      <c r="J585" s="118"/>
      <c r="K585" s="118"/>
      <c r="L585" s="118"/>
      <c r="M585" s="118"/>
      <c r="N585" s="118"/>
      <c r="O585" s="118"/>
      <c r="P585" s="118"/>
      <c r="Q585" s="118"/>
      <c r="R585" s="118"/>
      <c r="S585" s="118"/>
      <c r="T585" s="118"/>
      <c r="U585" s="118"/>
      <c r="V585" s="118"/>
    </row>
    <row r="586" spans="1:22" s="27" customFormat="1" ht="27.75" customHeight="1">
      <c r="A586" s="7" t="s">
        <v>168</v>
      </c>
      <c r="B586" s="18">
        <v>4153748000185</v>
      </c>
      <c r="C586" s="7" t="s">
        <v>1042</v>
      </c>
      <c r="D586" s="7" t="s">
        <v>14</v>
      </c>
      <c r="E586" s="7" t="s">
        <v>15</v>
      </c>
      <c r="F586" s="7" t="s">
        <v>1155</v>
      </c>
      <c r="G586" s="9">
        <v>1400</v>
      </c>
      <c r="H586" s="9">
        <v>0</v>
      </c>
      <c r="I586" s="9">
        <v>1400</v>
      </c>
      <c r="J586" s="118"/>
      <c r="K586" s="118"/>
      <c r="L586" s="118"/>
      <c r="M586" s="118"/>
      <c r="N586" s="118"/>
      <c r="O586" s="118"/>
      <c r="P586" s="118"/>
      <c r="Q586" s="118"/>
      <c r="R586" s="118"/>
      <c r="S586" s="118"/>
      <c r="T586" s="118"/>
      <c r="U586" s="118"/>
      <c r="V586" s="118"/>
    </row>
    <row r="587" spans="1:22" s="27" customFormat="1" ht="27.75" customHeight="1">
      <c r="A587" s="7" t="s">
        <v>719</v>
      </c>
      <c r="B587" s="18">
        <v>7186967000159</v>
      </c>
      <c r="C587" s="7" t="s">
        <v>1156</v>
      </c>
      <c r="D587" s="7" t="s">
        <v>24</v>
      </c>
      <c r="E587" s="7" t="s">
        <v>33</v>
      </c>
      <c r="F587" s="7" t="s">
        <v>1157</v>
      </c>
      <c r="G587" s="9">
        <v>636</v>
      </c>
      <c r="H587" s="9">
        <v>0</v>
      </c>
      <c r="I587" s="9">
        <v>0</v>
      </c>
      <c r="J587" s="118"/>
      <c r="K587" s="118"/>
      <c r="L587" s="118"/>
      <c r="M587" s="118"/>
      <c r="N587" s="118"/>
      <c r="O587" s="118"/>
      <c r="P587" s="118"/>
      <c r="Q587" s="118"/>
      <c r="R587" s="118"/>
      <c r="S587" s="118"/>
      <c r="T587" s="118"/>
      <c r="U587" s="118"/>
      <c r="V587" s="118"/>
    </row>
    <row r="588" spans="1:22" s="27" customFormat="1" ht="27.75" customHeight="1">
      <c r="A588" s="7" t="s">
        <v>927</v>
      </c>
      <c r="B588" s="18">
        <v>6108422000161</v>
      </c>
      <c r="C588" s="7" t="s">
        <v>1158</v>
      </c>
      <c r="D588" s="7" t="s">
        <v>24</v>
      </c>
      <c r="E588" s="7" t="s">
        <v>25</v>
      </c>
      <c r="F588" s="7" t="s">
        <v>1159</v>
      </c>
      <c r="G588" s="9">
        <v>1080</v>
      </c>
      <c r="H588" s="9">
        <v>0</v>
      </c>
      <c r="I588" s="9">
        <v>0</v>
      </c>
      <c r="J588" s="118"/>
      <c r="K588" s="118"/>
      <c r="L588" s="118"/>
      <c r="M588" s="118"/>
      <c r="N588" s="118"/>
      <c r="O588" s="118"/>
      <c r="P588" s="118"/>
      <c r="Q588" s="118"/>
      <c r="R588" s="118"/>
      <c r="S588" s="118"/>
      <c r="T588" s="118"/>
      <c r="U588" s="118"/>
      <c r="V588" s="118"/>
    </row>
    <row r="589" spans="1:22" s="27" customFormat="1" ht="27.75" customHeight="1">
      <c r="A589" s="7" t="s">
        <v>387</v>
      </c>
      <c r="B589" s="18">
        <v>2765976000180</v>
      </c>
      <c r="C589" s="7" t="s">
        <v>1158</v>
      </c>
      <c r="D589" s="7" t="s">
        <v>24</v>
      </c>
      <c r="E589" s="7" t="s">
        <v>25</v>
      </c>
      <c r="F589" s="7" t="s">
        <v>1160</v>
      </c>
      <c r="G589" s="9">
        <v>200</v>
      </c>
      <c r="H589" s="9">
        <v>200</v>
      </c>
      <c r="I589" s="9">
        <v>200</v>
      </c>
      <c r="J589" s="118"/>
      <c r="K589" s="118"/>
      <c r="L589" s="118"/>
      <c r="M589" s="118"/>
      <c r="N589" s="118"/>
      <c r="O589" s="118"/>
      <c r="P589" s="118"/>
      <c r="Q589" s="118"/>
      <c r="R589" s="118"/>
      <c r="S589" s="118"/>
      <c r="T589" s="118"/>
      <c r="U589" s="118"/>
      <c r="V589" s="118"/>
    </row>
    <row r="590" spans="1:22" s="27" customFormat="1" ht="32.25" customHeight="1">
      <c r="A590" s="7" t="s">
        <v>1161</v>
      </c>
      <c r="B590" s="18">
        <v>5206385000404</v>
      </c>
      <c r="C590" s="7" t="s">
        <v>1162</v>
      </c>
      <c r="D590" s="7" t="s">
        <v>24</v>
      </c>
      <c r="E590" s="7" t="s">
        <v>25</v>
      </c>
      <c r="F590" s="7" t="s">
        <v>1163</v>
      </c>
      <c r="G590" s="9">
        <v>188228.88</v>
      </c>
      <c r="H590" s="9">
        <v>0</v>
      </c>
      <c r="I590" s="9">
        <v>0</v>
      </c>
      <c r="J590" s="118"/>
      <c r="K590" s="118"/>
      <c r="L590" s="118"/>
      <c r="M590" s="118"/>
      <c r="N590" s="118"/>
      <c r="O590" s="118"/>
      <c r="P590" s="118"/>
      <c r="Q590" s="118"/>
      <c r="R590" s="118"/>
      <c r="S590" s="118"/>
      <c r="T590" s="118"/>
      <c r="U590" s="118"/>
      <c r="V590" s="118"/>
    </row>
    <row r="591" spans="1:22" s="27" customFormat="1" ht="27.75" customHeight="1">
      <c r="A591" s="7" t="s">
        <v>1086</v>
      </c>
      <c r="B591" s="18">
        <v>41628624515</v>
      </c>
      <c r="C591" s="7" t="s">
        <v>1105</v>
      </c>
      <c r="D591" s="7" t="s">
        <v>14</v>
      </c>
      <c r="E591" s="7" t="s">
        <v>15</v>
      </c>
      <c r="F591" s="7" t="s">
        <v>1164</v>
      </c>
      <c r="G591" s="9">
        <v>1856.25</v>
      </c>
      <c r="H591" s="9">
        <v>0</v>
      </c>
      <c r="I591" s="9">
        <v>1856.25</v>
      </c>
      <c r="J591" s="118"/>
      <c r="K591" s="118"/>
      <c r="L591" s="118"/>
      <c r="M591" s="118"/>
      <c r="N591" s="118"/>
      <c r="O591" s="118"/>
      <c r="P591" s="118"/>
      <c r="Q591" s="118"/>
      <c r="R591" s="118"/>
      <c r="S591" s="118"/>
      <c r="T591" s="118"/>
      <c r="U591" s="118"/>
      <c r="V591" s="118"/>
    </row>
    <row r="592" spans="1:22" s="27" customFormat="1" ht="27.75" customHeight="1">
      <c r="A592" s="7" t="s">
        <v>1165</v>
      </c>
      <c r="B592" s="18">
        <v>70568804287</v>
      </c>
      <c r="C592" s="7" t="s">
        <v>1105</v>
      </c>
      <c r="D592" s="7" t="s">
        <v>14</v>
      </c>
      <c r="E592" s="7" t="s">
        <v>15</v>
      </c>
      <c r="F592" s="7" t="s">
        <v>1166</v>
      </c>
      <c r="G592" s="9">
        <v>1856.25</v>
      </c>
      <c r="H592" s="9">
        <v>0</v>
      </c>
      <c r="I592" s="9">
        <v>1856.25</v>
      </c>
      <c r="J592" s="118"/>
      <c r="K592" s="118"/>
      <c r="L592" s="118"/>
      <c r="M592" s="118"/>
      <c r="N592" s="118"/>
      <c r="O592" s="118"/>
      <c r="P592" s="118"/>
      <c r="Q592" s="118"/>
      <c r="R592" s="118"/>
      <c r="S592" s="118"/>
      <c r="T592" s="118"/>
      <c r="U592" s="118"/>
      <c r="V592" s="118"/>
    </row>
    <row r="593" spans="1:22" s="27" customFormat="1" ht="27.75" customHeight="1">
      <c r="A593" s="7" t="s">
        <v>358</v>
      </c>
      <c r="B593" s="18">
        <v>18148334803</v>
      </c>
      <c r="C593" s="7" t="s">
        <v>1105</v>
      </c>
      <c r="D593" s="7" t="s">
        <v>14</v>
      </c>
      <c r="E593" s="7" t="s">
        <v>15</v>
      </c>
      <c r="F593" s="7" t="s">
        <v>1167</v>
      </c>
      <c r="G593" s="9">
        <v>1856.25</v>
      </c>
      <c r="H593" s="9">
        <v>0</v>
      </c>
      <c r="I593" s="9">
        <v>1856.25</v>
      </c>
      <c r="J593" s="118"/>
      <c r="K593" s="118"/>
      <c r="L593" s="118"/>
      <c r="M593" s="118"/>
      <c r="N593" s="118"/>
      <c r="O593" s="118"/>
      <c r="P593" s="118"/>
      <c r="Q593" s="118"/>
      <c r="R593" s="118"/>
      <c r="S593" s="118"/>
      <c r="T593" s="118"/>
      <c r="U593" s="118"/>
      <c r="V593" s="118"/>
    </row>
    <row r="594" spans="1:22" s="27" customFormat="1" ht="27.75" customHeight="1">
      <c r="A594" s="7" t="s">
        <v>494</v>
      </c>
      <c r="B594" s="18">
        <v>59670460204</v>
      </c>
      <c r="C594" s="7" t="s">
        <v>1105</v>
      </c>
      <c r="D594" s="7" t="s">
        <v>14</v>
      </c>
      <c r="E594" s="7" t="s">
        <v>15</v>
      </c>
      <c r="F594" s="7" t="s">
        <v>1168</v>
      </c>
      <c r="G594" s="9">
        <v>1515.2</v>
      </c>
      <c r="H594" s="9">
        <v>0</v>
      </c>
      <c r="I594" s="9">
        <v>1515.2</v>
      </c>
      <c r="J594" s="118"/>
      <c r="K594" s="118"/>
      <c r="L594" s="118"/>
      <c r="M594" s="118"/>
      <c r="N594" s="118"/>
      <c r="O594" s="118"/>
      <c r="P594" s="118"/>
      <c r="Q594" s="118"/>
      <c r="R594" s="118"/>
      <c r="S594" s="118"/>
      <c r="T594" s="118"/>
      <c r="U594" s="118"/>
      <c r="V594" s="118"/>
    </row>
    <row r="595" spans="1:22" s="27" customFormat="1" ht="27.75" customHeight="1">
      <c r="A595" s="7" t="s">
        <v>1169</v>
      </c>
      <c r="B595" s="18">
        <v>61981729100</v>
      </c>
      <c r="C595" s="7" t="s">
        <v>1105</v>
      </c>
      <c r="D595" s="7" t="s">
        <v>14</v>
      </c>
      <c r="E595" s="7" t="s">
        <v>15</v>
      </c>
      <c r="F595" s="7" t="s">
        <v>1170</v>
      </c>
      <c r="G595" s="9">
        <v>1518</v>
      </c>
      <c r="H595" s="9">
        <v>0</v>
      </c>
      <c r="I595" s="9">
        <v>1518</v>
      </c>
      <c r="J595" s="118"/>
      <c r="K595" s="118"/>
      <c r="L595" s="118"/>
      <c r="M595" s="118"/>
      <c r="N595" s="118"/>
      <c r="O595" s="118"/>
      <c r="P595" s="118"/>
      <c r="Q595" s="118"/>
      <c r="R595" s="118"/>
      <c r="S595" s="118"/>
      <c r="T595" s="118"/>
      <c r="U595" s="118"/>
      <c r="V595" s="118"/>
    </row>
    <row r="596" spans="1:22" s="27" customFormat="1" ht="27.75" customHeight="1">
      <c r="A596" s="7" t="s">
        <v>1171</v>
      </c>
      <c r="B596" s="18">
        <v>640624146</v>
      </c>
      <c r="C596" s="7" t="s">
        <v>1105</v>
      </c>
      <c r="D596" s="7" t="s">
        <v>14</v>
      </c>
      <c r="E596" s="7" t="s">
        <v>15</v>
      </c>
      <c r="F596" s="7" t="s">
        <v>1172</v>
      </c>
      <c r="G596" s="9">
        <v>1518</v>
      </c>
      <c r="H596" s="9">
        <v>0</v>
      </c>
      <c r="I596" s="9">
        <v>1518</v>
      </c>
      <c r="J596" s="118"/>
      <c r="K596" s="118"/>
      <c r="L596" s="118"/>
      <c r="M596" s="118"/>
      <c r="N596" s="118"/>
      <c r="O596" s="118"/>
      <c r="P596" s="118"/>
      <c r="Q596" s="118"/>
      <c r="R596" s="118"/>
      <c r="S596" s="118"/>
      <c r="T596" s="118"/>
      <c r="U596" s="118"/>
      <c r="V596" s="118"/>
    </row>
    <row r="597" spans="1:22" s="27" customFormat="1" ht="27.75" customHeight="1">
      <c r="A597" s="7" t="s">
        <v>1092</v>
      </c>
      <c r="B597" s="18">
        <v>60701190000104</v>
      </c>
      <c r="C597" s="7" t="s">
        <v>1173</v>
      </c>
      <c r="D597" s="7" t="s">
        <v>14</v>
      </c>
      <c r="E597" s="7" t="s">
        <v>15</v>
      </c>
      <c r="F597" s="7" t="s">
        <v>1174</v>
      </c>
      <c r="G597" s="9">
        <v>34</v>
      </c>
      <c r="H597" s="9">
        <v>0</v>
      </c>
      <c r="I597" s="9">
        <v>34</v>
      </c>
      <c r="J597" s="118"/>
      <c r="K597" s="118"/>
      <c r="L597" s="118"/>
      <c r="M597" s="118"/>
      <c r="N597" s="118"/>
      <c r="O597" s="118"/>
      <c r="P597" s="118"/>
      <c r="Q597" s="118"/>
      <c r="R597" s="118"/>
      <c r="S597" s="118"/>
      <c r="T597" s="118"/>
      <c r="U597" s="118"/>
      <c r="V597" s="118"/>
    </row>
    <row r="598" spans="1:22" s="27" customFormat="1" ht="27.75" customHeight="1">
      <c r="A598" s="7" t="s">
        <v>168</v>
      </c>
      <c r="B598" s="18">
        <v>4153748000185</v>
      </c>
      <c r="C598" s="7" t="s">
        <v>1042</v>
      </c>
      <c r="D598" s="7" t="s">
        <v>14</v>
      </c>
      <c r="E598" s="7" t="s">
        <v>15</v>
      </c>
      <c r="F598" s="7" t="s">
        <v>1175</v>
      </c>
      <c r="G598" s="9">
        <v>572.73</v>
      </c>
      <c r="H598" s="9">
        <v>0</v>
      </c>
      <c r="I598" s="9">
        <v>572.73</v>
      </c>
      <c r="J598" s="118"/>
      <c r="K598" s="118"/>
      <c r="L598" s="118"/>
      <c r="M598" s="118"/>
      <c r="N598" s="118"/>
      <c r="O598" s="118"/>
      <c r="P598" s="118"/>
      <c r="Q598" s="118"/>
      <c r="R598" s="118"/>
      <c r="S598" s="118"/>
      <c r="T598" s="118"/>
      <c r="U598" s="118"/>
      <c r="V598" s="118"/>
    </row>
    <row r="599" spans="1:22" s="27" customFormat="1" ht="27.75" customHeight="1">
      <c r="A599" s="7" t="s">
        <v>189</v>
      </c>
      <c r="B599" s="18">
        <v>34288970210</v>
      </c>
      <c r="C599" s="7" t="s">
        <v>1105</v>
      </c>
      <c r="D599" s="7" t="s">
        <v>14</v>
      </c>
      <c r="E599" s="7" t="s">
        <v>15</v>
      </c>
      <c r="F599" s="7" t="s">
        <v>1176</v>
      </c>
      <c r="G599" s="9">
        <v>1645.44</v>
      </c>
      <c r="H599" s="9">
        <v>0</v>
      </c>
      <c r="I599" s="9">
        <v>1645.44</v>
      </c>
      <c r="J599" s="118"/>
      <c r="K599" s="118"/>
      <c r="L599" s="118"/>
      <c r="M599" s="118"/>
      <c r="N599" s="118"/>
      <c r="O599" s="118"/>
      <c r="P599" s="118"/>
      <c r="Q599" s="118"/>
      <c r="R599" s="118"/>
      <c r="S599" s="118"/>
      <c r="T599" s="118"/>
      <c r="U599" s="118"/>
      <c r="V599" s="118"/>
    </row>
    <row r="600" spans="1:22" s="27" customFormat="1" ht="27.75" customHeight="1">
      <c r="A600" s="7" t="s">
        <v>289</v>
      </c>
      <c r="B600" s="18">
        <v>21533342253</v>
      </c>
      <c r="C600" s="7" t="s">
        <v>1105</v>
      </c>
      <c r="D600" s="7" t="s">
        <v>14</v>
      </c>
      <c r="E600" s="7" t="s">
        <v>15</v>
      </c>
      <c r="F600" s="7" t="s">
        <v>1177</v>
      </c>
      <c r="G600" s="9">
        <v>822.72</v>
      </c>
      <c r="H600" s="9">
        <v>0</v>
      </c>
      <c r="I600" s="9">
        <v>822.72</v>
      </c>
      <c r="J600" s="118"/>
      <c r="K600" s="118"/>
      <c r="L600" s="118"/>
      <c r="M600" s="118"/>
      <c r="N600" s="118"/>
      <c r="O600" s="118"/>
      <c r="P600" s="118"/>
      <c r="Q600" s="118"/>
      <c r="R600" s="118"/>
      <c r="S600" s="118"/>
      <c r="T600" s="118"/>
      <c r="U600" s="118"/>
      <c r="V600" s="118"/>
    </row>
    <row r="601" spans="1:22" s="27" customFormat="1" ht="33" customHeight="1">
      <c r="A601" s="7" t="s">
        <v>1178</v>
      </c>
      <c r="B601" s="18">
        <v>1207219000129</v>
      </c>
      <c r="C601" s="7" t="s">
        <v>1179</v>
      </c>
      <c r="D601" s="7" t="s">
        <v>14</v>
      </c>
      <c r="E601" s="7" t="s">
        <v>29</v>
      </c>
      <c r="F601" s="7" t="s">
        <v>1180</v>
      </c>
      <c r="G601" s="9">
        <v>243500</v>
      </c>
      <c r="H601" s="9">
        <v>0</v>
      </c>
      <c r="I601" s="9">
        <v>0</v>
      </c>
      <c r="J601" s="118"/>
      <c r="K601" s="118"/>
      <c r="L601" s="118"/>
      <c r="M601" s="118"/>
      <c r="N601" s="118"/>
      <c r="O601" s="118"/>
      <c r="P601" s="118"/>
      <c r="Q601" s="118"/>
      <c r="R601" s="118"/>
      <c r="S601" s="118"/>
      <c r="T601" s="118"/>
      <c r="U601" s="118"/>
      <c r="V601" s="118"/>
    </row>
    <row r="602" spans="1:22" s="27" customFormat="1" ht="27.75" customHeight="1">
      <c r="A602" s="7" t="s">
        <v>1178</v>
      </c>
      <c r="B602" s="18">
        <v>1207219000129</v>
      </c>
      <c r="C602" s="7" t="s">
        <v>1179</v>
      </c>
      <c r="D602" s="7" t="s">
        <v>14</v>
      </c>
      <c r="E602" s="7" t="s">
        <v>29</v>
      </c>
      <c r="F602" s="7" t="s">
        <v>1181</v>
      </c>
      <c r="G602" s="9">
        <v>56500</v>
      </c>
      <c r="H602" s="9">
        <v>0</v>
      </c>
      <c r="I602" s="9">
        <v>0</v>
      </c>
      <c r="J602" s="118"/>
      <c r="K602" s="118"/>
      <c r="L602" s="118"/>
      <c r="M602" s="118"/>
      <c r="N602" s="118"/>
      <c r="O602" s="118"/>
      <c r="P602" s="118"/>
      <c r="Q602" s="118"/>
      <c r="R602" s="118"/>
      <c r="S602" s="118"/>
      <c r="T602" s="118"/>
      <c r="U602" s="118"/>
      <c r="V602" s="118"/>
    </row>
    <row r="603" spans="1:22" s="27" customFormat="1" ht="33" customHeight="1">
      <c r="A603" s="7" t="s">
        <v>251</v>
      </c>
      <c r="B603" s="18">
        <v>4406195000125</v>
      </c>
      <c r="C603" s="7" t="s">
        <v>1182</v>
      </c>
      <c r="D603" s="7" t="s">
        <v>14</v>
      </c>
      <c r="E603" s="7" t="s">
        <v>15</v>
      </c>
      <c r="F603" s="7" t="s">
        <v>1183</v>
      </c>
      <c r="G603" s="9">
        <v>205.2</v>
      </c>
      <c r="H603" s="9">
        <v>0</v>
      </c>
      <c r="I603" s="9">
        <v>205.2</v>
      </c>
      <c r="J603" s="118"/>
      <c r="K603" s="118"/>
      <c r="L603" s="118"/>
      <c r="M603" s="118"/>
      <c r="N603" s="118"/>
      <c r="O603" s="118"/>
      <c r="P603" s="118"/>
      <c r="Q603" s="118"/>
      <c r="R603" s="118"/>
      <c r="S603" s="118"/>
      <c r="T603" s="118"/>
      <c r="U603" s="118"/>
      <c r="V603" s="118"/>
    </row>
    <row r="604" spans="1:22" s="27" customFormat="1" ht="34.5" customHeight="1">
      <c r="A604" s="7" t="s">
        <v>251</v>
      </c>
      <c r="B604" s="18">
        <v>4406195000125</v>
      </c>
      <c r="C604" s="7" t="s">
        <v>1182</v>
      </c>
      <c r="D604" s="7" t="s">
        <v>14</v>
      </c>
      <c r="E604" s="7" t="s">
        <v>15</v>
      </c>
      <c r="F604" s="7" t="s">
        <v>1184</v>
      </c>
      <c r="G604" s="9">
        <v>205.2</v>
      </c>
      <c r="H604" s="9">
        <v>0</v>
      </c>
      <c r="I604" s="9">
        <v>205.2</v>
      </c>
      <c r="J604" s="118"/>
      <c r="K604" s="118"/>
      <c r="L604" s="118"/>
      <c r="M604" s="118"/>
      <c r="N604" s="118"/>
      <c r="O604" s="118"/>
      <c r="P604" s="118"/>
      <c r="Q604" s="118"/>
      <c r="R604" s="118"/>
      <c r="S604" s="118"/>
      <c r="T604" s="118"/>
      <c r="U604" s="118"/>
      <c r="V604" s="118"/>
    </row>
    <row r="605" spans="1:22" s="27" customFormat="1" ht="27.75" customHeight="1">
      <c r="A605" s="7" t="s">
        <v>80</v>
      </c>
      <c r="B605" s="18">
        <v>33000118000179</v>
      </c>
      <c r="C605" s="7" t="s">
        <v>1179</v>
      </c>
      <c r="D605" s="7" t="s">
        <v>14</v>
      </c>
      <c r="E605" s="7" t="s">
        <v>29</v>
      </c>
      <c r="F605" s="7" t="s">
        <v>1185</v>
      </c>
      <c r="G605" s="9">
        <v>17571.02</v>
      </c>
      <c r="H605" s="9">
        <v>0</v>
      </c>
      <c r="I605" s="9">
        <v>0</v>
      </c>
      <c r="J605" s="118"/>
      <c r="K605" s="118"/>
      <c r="L605" s="118"/>
      <c r="M605" s="118"/>
      <c r="N605" s="118"/>
      <c r="O605" s="118"/>
      <c r="P605" s="118"/>
      <c r="Q605" s="118"/>
      <c r="R605" s="118"/>
      <c r="S605" s="118"/>
      <c r="T605" s="118"/>
      <c r="U605" s="118"/>
      <c r="V605" s="118"/>
    </row>
    <row r="606" spans="1:22" s="27" customFormat="1" ht="27.75" customHeight="1">
      <c r="A606" s="7" t="s">
        <v>310</v>
      </c>
      <c r="B606" s="18">
        <v>18853463287</v>
      </c>
      <c r="C606" s="7" t="s">
        <v>1105</v>
      </c>
      <c r="D606" s="7" t="s">
        <v>14</v>
      </c>
      <c r="E606" s="7" t="s">
        <v>15</v>
      </c>
      <c r="F606" s="7" t="s">
        <v>1186</v>
      </c>
      <c r="G606" s="9">
        <v>390.79</v>
      </c>
      <c r="H606" s="9">
        <v>0</v>
      </c>
      <c r="I606" s="9">
        <v>390.79</v>
      </c>
      <c r="J606" s="118"/>
      <c r="K606" s="118"/>
      <c r="L606" s="118"/>
      <c r="M606" s="118"/>
      <c r="N606" s="118"/>
      <c r="O606" s="118"/>
      <c r="P606" s="118"/>
      <c r="Q606" s="118"/>
      <c r="R606" s="118"/>
      <c r="S606" s="118"/>
      <c r="T606" s="118"/>
      <c r="U606" s="118"/>
      <c r="V606" s="118"/>
    </row>
    <row r="607" spans="1:22" s="27" customFormat="1" ht="27.75" customHeight="1">
      <c r="A607" s="7" t="s">
        <v>901</v>
      </c>
      <c r="B607" s="18">
        <v>43850588220</v>
      </c>
      <c r="C607" s="7" t="s">
        <v>1105</v>
      </c>
      <c r="D607" s="7" t="s">
        <v>14</v>
      </c>
      <c r="E607" s="7" t="s">
        <v>15</v>
      </c>
      <c r="F607" s="7" t="s">
        <v>1187</v>
      </c>
      <c r="G607" s="9">
        <v>1563.16</v>
      </c>
      <c r="H607" s="9">
        <v>0</v>
      </c>
      <c r="I607" s="9">
        <v>1563.16</v>
      </c>
      <c r="J607" s="118"/>
      <c r="K607" s="118"/>
      <c r="L607" s="118"/>
      <c r="M607" s="118"/>
      <c r="N607" s="118"/>
      <c r="O607" s="118"/>
      <c r="P607" s="118"/>
      <c r="Q607" s="118"/>
      <c r="R607" s="118"/>
      <c r="S607" s="118"/>
      <c r="T607" s="118"/>
      <c r="U607" s="118"/>
      <c r="V607" s="118"/>
    </row>
    <row r="608" spans="1:22" s="27" customFormat="1" ht="27.75" customHeight="1">
      <c r="A608" s="7" t="s">
        <v>982</v>
      </c>
      <c r="B608" s="18">
        <v>13072536287</v>
      </c>
      <c r="C608" s="7" t="s">
        <v>1105</v>
      </c>
      <c r="D608" s="7" t="s">
        <v>14</v>
      </c>
      <c r="E608" s="7" t="s">
        <v>15</v>
      </c>
      <c r="F608" s="7" t="s">
        <v>1188</v>
      </c>
      <c r="G608" s="9">
        <v>1953.95</v>
      </c>
      <c r="H608" s="9">
        <v>0</v>
      </c>
      <c r="I608" s="9">
        <v>1953.95</v>
      </c>
      <c r="J608" s="118"/>
      <c r="K608" s="118"/>
      <c r="L608" s="118"/>
      <c r="M608" s="118"/>
      <c r="N608" s="118"/>
      <c r="O608" s="118"/>
      <c r="P608" s="118"/>
      <c r="Q608" s="118"/>
      <c r="R608" s="118"/>
      <c r="S608" s="118"/>
      <c r="T608" s="118"/>
      <c r="U608" s="118"/>
      <c r="V608" s="118"/>
    </row>
    <row r="609" spans="1:22" s="27" customFormat="1" ht="27.75" customHeight="1">
      <c r="A609" s="7" t="s">
        <v>570</v>
      </c>
      <c r="B609" s="18">
        <v>40723321272</v>
      </c>
      <c r="C609" s="7" t="s">
        <v>1105</v>
      </c>
      <c r="D609" s="7" t="s">
        <v>14</v>
      </c>
      <c r="E609" s="7" t="s">
        <v>15</v>
      </c>
      <c r="F609" s="7" t="s">
        <v>1189</v>
      </c>
      <c r="G609" s="9">
        <v>781.58</v>
      </c>
      <c r="H609" s="9">
        <v>0</v>
      </c>
      <c r="I609" s="9">
        <v>781.58</v>
      </c>
      <c r="J609" s="118"/>
      <c r="K609" s="118"/>
      <c r="L609" s="118"/>
      <c r="M609" s="118"/>
      <c r="N609" s="118"/>
      <c r="O609" s="118"/>
      <c r="P609" s="118"/>
      <c r="Q609" s="118"/>
      <c r="R609" s="118"/>
      <c r="S609" s="118"/>
      <c r="T609" s="118"/>
      <c r="U609" s="118"/>
      <c r="V609" s="118"/>
    </row>
    <row r="610" spans="1:22" s="27" customFormat="1" ht="27.75" customHeight="1">
      <c r="A610" s="7" t="s">
        <v>140</v>
      </c>
      <c r="B610" s="18">
        <v>29979036001031</v>
      </c>
      <c r="C610" s="7" t="s">
        <v>1190</v>
      </c>
      <c r="D610" s="7" t="s">
        <v>14</v>
      </c>
      <c r="E610" s="7" t="s">
        <v>15</v>
      </c>
      <c r="F610" s="7" t="s">
        <v>1191</v>
      </c>
      <c r="G610" s="9">
        <v>67449.4</v>
      </c>
      <c r="H610" s="9">
        <v>67449.4</v>
      </c>
      <c r="I610" s="9">
        <v>67449.4</v>
      </c>
      <c r="J610" s="118"/>
      <c r="K610" s="118"/>
      <c r="L610" s="118"/>
      <c r="M610" s="118"/>
      <c r="N610" s="118"/>
      <c r="O610" s="118"/>
      <c r="P610" s="118"/>
      <c r="Q610" s="118"/>
      <c r="R610" s="118"/>
      <c r="S610" s="118"/>
      <c r="T610" s="118"/>
      <c r="U610" s="118"/>
      <c r="V610" s="118"/>
    </row>
    <row r="611" spans="1:22" s="27" customFormat="1" ht="27.75" customHeight="1">
      <c r="A611" s="7" t="s">
        <v>80</v>
      </c>
      <c r="B611" s="18">
        <v>33000118000179</v>
      </c>
      <c r="C611" s="7" t="s">
        <v>1192</v>
      </c>
      <c r="D611" s="7" t="s">
        <v>14</v>
      </c>
      <c r="E611" s="7" t="s">
        <v>15</v>
      </c>
      <c r="F611" s="7" t="s">
        <v>1193</v>
      </c>
      <c r="G611" s="9">
        <v>62.19000000000001</v>
      </c>
      <c r="H611" s="9">
        <v>0</v>
      </c>
      <c r="I611" s="9">
        <v>62.19000000000001</v>
      </c>
      <c r="J611" s="118"/>
      <c r="K611" s="118"/>
      <c r="L611" s="118"/>
      <c r="M611" s="118"/>
      <c r="N611" s="118"/>
      <c r="O611" s="118"/>
      <c r="P611" s="118"/>
      <c r="Q611" s="118"/>
      <c r="R611" s="118"/>
      <c r="S611" s="118"/>
      <c r="T611" s="118"/>
      <c r="U611" s="118"/>
      <c r="V611" s="118"/>
    </row>
    <row r="612" spans="1:22" s="27" customFormat="1" ht="27.75" customHeight="1">
      <c r="A612" s="7" t="s">
        <v>80</v>
      </c>
      <c r="B612" s="18">
        <v>33000118000179</v>
      </c>
      <c r="C612" s="7" t="s">
        <v>1192</v>
      </c>
      <c r="D612" s="7" t="s">
        <v>14</v>
      </c>
      <c r="E612" s="7" t="s">
        <v>15</v>
      </c>
      <c r="F612" s="7" t="s">
        <v>1194</v>
      </c>
      <c r="G612" s="9">
        <v>9973.880000000001</v>
      </c>
      <c r="H612" s="9">
        <v>0</v>
      </c>
      <c r="I612" s="9">
        <v>9973.880000000001</v>
      </c>
      <c r="J612" s="118"/>
      <c r="K612" s="118"/>
      <c r="L612" s="118"/>
      <c r="M612" s="118"/>
      <c r="N612" s="118"/>
      <c r="O612" s="118"/>
      <c r="P612" s="118"/>
      <c r="Q612" s="118"/>
      <c r="R612" s="118"/>
      <c r="S612" s="118"/>
      <c r="T612" s="118"/>
      <c r="U612" s="118"/>
      <c r="V612" s="118"/>
    </row>
    <row r="613" spans="1:22" s="27" customFormat="1" ht="27.75" customHeight="1">
      <c r="A613" s="7" t="s">
        <v>189</v>
      </c>
      <c r="B613" s="18">
        <v>34288970210</v>
      </c>
      <c r="C613" s="7" t="s">
        <v>1105</v>
      </c>
      <c r="D613" s="7" t="s">
        <v>14</v>
      </c>
      <c r="E613" s="7" t="s">
        <v>15</v>
      </c>
      <c r="F613" s="7" t="s">
        <v>1195</v>
      </c>
      <c r="G613" s="9">
        <v>1645.44</v>
      </c>
      <c r="H613" s="9">
        <v>0</v>
      </c>
      <c r="I613" s="9">
        <v>1645.44</v>
      </c>
      <c r="J613" s="118"/>
      <c r="K613" s="118"/>
      <c r="L613" s="118"/>
      <c r="M613" s="118"/>
      <c r="N613" s="118"/>
      <c r="O613" s="118"/>
      <c r="P613" s="118"/>
      <c r="Q613" s="118"/>
      <c r="R613" s="118"/>
      <c r="S613" s="118"/>
      <c r="T613" s="118"/>
      <c r="U613" s="118"/>
      <c r="V613" s="118"/>
    </row>
    <row r="614" spans="1:22" s="27" customFormat="1" ht="27.75" customHeight="1">
      <c r="A614" s="28" t="s">
        <v>369</v>
      </c>
      <c r="B614" s="29">
        <v>70948798220</v>
      </c>
      <c r="C614" s="28" t="s">
        <v>1105</v>
      </c>
      <c r="D614" s="28" t="s">
        <v>14</v>
      </c>
      <c r="E614" s="28" t="s">
        <v>15</v>
      </c>
      <c r="F614" s="28" t="s">
        <v>1196</v>
      </c>
      <c r="G614" s="30">
        <v>1856.25</v>
      </c>
      <c r="H614" s="9">
        <v>0</v>
      </c>
      <c r="I614" s="30">
        <v>1856.25</v>
      </c>
      <c r="J614" s="118"/>
      <c r="K614" s="118"/>
      <c r="L614" s="118"/>
      <c r="M614" s="118"/>
      <c r="N614" s="118"/>
      <c r="O614" s="118"/>
      <c r="P614" s="118"/>
      <c r="Q614" s="118"/>
      <c r="R614" s="118"/>
      <c r="S614" s="118"/>
      <c r="T614" s="118"/>
      <c r="U614" s="118"/>
      <c r="V614" s="118"/>
    </row>
    <row r="615" spans="1:9" s="122" customFormat="1" ht="27.75" customHeight="1">
      <c r="A615" s="114" t="s">
        <v>44</v>
      </c>
      <c r="B615" s="119">
        <v>40432544000147</v>
      </c>
      <c r="C615" s="120" t="s">
        <v>1197</v>
      </c>
      <c r="D615" s="121" t="s">
        <v>24</v>
      </c>
      <c r="E615" s="121" t="s">
        <v>20</v>
      </c>
      <c r="F615" s="114" t="s">
        <v>1198</v>
      </c>
      <c r="G615" s="9">
        <v>4168.12</v>
      </c>
      <c r="H615" s="9">
        <v>0</v>
      </c>
      <c r="I615" s="9">
        <v>0</v>
      </c>
    </row>
    <row r="616" spans="1:9" s="122" customFormat="1" ht="27.75" customHeight="1">
      <c r="A616" s="114" t="s">
        <v>845</v>
      </c>
      <c r="B616" s="119">
        <v>81293399787</v>
      </c>
      <c r="C616" s="123" t="s">
        <v>1105</v>
      </c>
      <c r="D616" s="121" t="s">
        <v>14</v>
      </c>
      <c r="E616" s="121" t="s">
        <v>15</v>
      </c>
      <c r="F616" s="114" t="s">
        <v>1199</v>
      </c>
      <c r="G616" s="9">
        <v>1563.16</v>
      </c>
      <c r="H616" s="9">
        <v>1563.16</v>
      </c>
      <c r="I616" s="9">
        <v>1563.16</v>
      </c>
    </row>
    <row r="617" spans="1:9" s="122" customFormat="1" ht="27.75" customHeight="1">
      <c r="A617" s="114" t="s">
        <v>968</v>
      </c>
      <c r="B617" s="119">
        <v>40676765220</v>
      </c>
      <c r="C617" s="123" t="s">
        <v>1105</v>
      </c>
      <c r="D617" s="121" t="s">
        <v>14</v>
      </c>
      <c r="E617" s="121" t="s">
        <v>15</v>
      </c>
      <c r="F617" s="114" t="s">
        <v>1200</v>
      </c>
      <c r="G617" s="9">
        <v>1172.3700000000001</v>
      </c>
      <c r="H617" s="9">
        <v>1172.3700000000001</v>
      </c>
      <c r="I617" s="9">
        <v>1172.3700000000001</v>
      </c>
    </row>
    <row r="618" spans="1:9" s="122" customFormat="1" ht="27.75" customHeight="1">
      <c r="A618" s="114" t="s">
        <v>1201</v>
      </c>
      <c r="B618" s="119">
        <v>74092049234</v>
      </c>
      <c r="C618" s="123" t="s">
        <v>1105</v>
      </c>
      <c r="D618" s="121" t="s">
        <v>14</v>
      </c>
      <c r="E618" s="121" t="s">
        <v>15</v>
      </c>
      <c r="F618" s="114" t="s">
        <v>1202</v>
      </c>
      <c r="G618" s="9">
        <v>1136.4</v>
      </c>
      <c r="H618" s="9">
        <v>1136.4</v>
      </c>
      <c r="I618" s="9">
        <v>1136.4</v>
      </c>
    </row>
    <row r="619" spans="1:9" s="122" customFormat="1" ht="27.75" customHeight="1">
      <c r="A619" s="114" t="s">
        <v>1203</v>
      </c>
      <c r="B619" s="119">
        <v>52498107215</v>
      </c>
      <c r="C619" s="123" t="s">
        <v>1105</v>
      </c>
      <c r="D619" s="121" t="s">
        <v>14</v>
      </c>
      <c r="E619" s="121" t="s">
        <v>15</v>
      </c>
      <c r="F619" s="114" t="s">
        <v>1204</v>
      </c>
      <c r="G619" s="9">
        <v>1136.4</v>
      </c>
      <c r="H619" s="9">
        <v>1136.4</v>
      </c>
      <c r="I619" s="9">
        <v>1136.4</v>
      </c>
    </row>
    <row r="620" spans="1:9" s="122" customFormat="1" ht="36" customHeight="1">
      <c r="A620" s="114" t="s">
        <v>58</v>
      </c>
      <c r="B620" s="119">
        <v>34028316000375</v>
      </c>
      <c r="C620" s="123" t="s">
        <v>1205</v>
      </c>
      <c r="D620" s="121" t="s">
        <v>24</v>
      </c>
      <c r="E620" s="121" t="s">
        <v>20</v>
      </c>
      <c r="F620" s="114" t="s">
        <v>1206</v>
      </c>
      <c r="G620" s="9">
        <v>4527.07</v>
      </c>
      <c r="H620" s="9">
        <v>0</v>
      </c>
      <c r="I620" s="9">
        <v>0</v>
      </c>
    </row>
    <row r="621" spans="1:9" s="122" customFormat="1" ht="55.5" customHeight="1">
      <c r="A621" s="114" t="s">
        <v>117</v>
      </c>
      <c r="B621" s="119">
        <v>492578000102</v>
      </c>
      <c r="C621" s="17" t="s">
        <v>1207</v>
      </c>
      <c r="D621" s="17" t="s">
        <v>24</v>
      </c>
      <c r="E621" s="7" t="s">
        <v>33</v>
      </c>
      <c r="F621" s="114" t="s">
        <v>1208</v>
      </c>
      <c r="G621" s="9">
        <v>1175</v>
      </c>
      <c r="H621" s="9">
        <v>0</v>
      </c>
      <c r="I621" s="9">
        <v>0</v>
      </c>
    </row>
    <row r="622" spans="1:9" s="122" customFormat="1" ht="27.75" customHeight="1">
      <c r="A622" s="114" t="s">
        <v>236</v>
      </c>
      <c r="B622" s="119">
        <v>31331009200</v>
      </c>
      <c r="C622" s="123" t="s">
        <v>1105</v>
      </c>
      <c r="D622" s="121" t="s">
        <v>14</v>
      </c>
      <c r="E622" s="121" t="s">
        <v>15</v>
      </c>
      <c r="F622" s="114" t="s">
        <v>1209</v>
      </c>
      <c r="G622" s="9">
        <v>742.5</v>
      </c>
      <c r="H622" s="9">
        <v>742.5</v>
      </c>
      <c r="I622" s="9">
        <v>742.5</v>
      </c>
    </row>
    <row r="623" spans="1:9" s="122" customFormat="1" ht="27.75" customHeight="1">
      <c r="A623" s="114" t="s">
        <v>897</v>
      </c>
      <c r="B623" s="119">
        <v>4277546234</v>
      </c>
      <c r="C623" s="123" t="s">
        <v>1105</v>
      </c>
      <c r="D623" s="121" t="s">
        <v>14</v>
      </c>
      <c r="E623" s="121" t="s">
        <v>15</v>
      </c>
      <c r="F623" s="114" t="s">
        <v>1210</v>
      </c>
      <c r="G623" s="9">
        <v>1953.95</v>
      </c>
      <c r="H623" s="9">
        <v>1953.95</v>
      </c>
      <c r="I623" s="9">
        <v>1953.95</v>
      </c>
    </row>
    <row r="624" spans="1:9" s="122" customFormat="1" ht="27.75" customHeight="1">
      <c r="A624" s="114" t="s">
        <v>168</v>
      </c>
      <c r="B624" s="119">
        <v>4153748000185</v>
      </c>
      <c r="C624" s="123" t="s">
        <v>1127</v>
      </c>
      <c r="D624" s="121" t="s">
        <v>14</v>
      </c>
      <c r="E624" s="121" t="s">
        <v>15</v>
      </c>
      <c r="F624" s="114" t="s">
        <v>1211</v>
      </c>
      <c r="G624" s="9">
        <v>1500</v>
      </c>
      <c r="H624" s="9">
        <v>1500</v>
      </c>
      <c r="I624" s="9">
        <v>1500</v>
      </c>
    </row>
    <row r="625" spans="1:9" s="122" customFormat="1" ht="27.75" customHeight="1">
      <c r="A625" s="114" t="s">
        <v>168</v>
      </c>
      <c r="B625" s="119">
        <v>4153748000185</v>
      </c>
      <c r="C625" s="123" t="s">
        <v>1042</v>
      </c>
      <c r="D625" s="121" t="s">
        <v>14</v>
      </c>
      <c r="E625" s="121" t="s">
        <v>15</v>
      </c>
      <c r="F625" s="114" t="s">
        <v>1212</v>
      </c>
      <c r="G625" s="9">
        <v>40790.89</v>
      </c>
      <c r="H625" s="9">
        <v>40790.89</v>
      </c>
      <c r="I625" s="9">
        <v>40790.89</v>
      </c>
    </row>
    <row r="626" spans="1:9" s="122" customFormat="1" ht="27.75" customHeight="1">
      <c r="A626" s="114" t="s">
        <v>168</v>
      </c>
      <c r="B626" s="119">
        <v>4153748000185</v>
      </c>
      <c r="C626" s="123" t="s">
        <v>1042</v>
      </c>
      <c r="D626" s="121" t="s">
        <v>14</v>
      </c>
      <c r="E626" s="121" t="s">
        <v>15</v>
      </c>
      <c r="F626" s="114" t="s">
        <v>1213</v>
      </c>
      <c r="G626" s="9">
        <v>889636.34</v>
      </c>
      <c r="H626" s="9">
        <v>889636.34</v>
      </c>
      <c r="I626" s="9">
        <v>889636.34</v>
      </c>
    </row>
    <row r="627" spans="1:9" s="122" customFormat="1" ht="27.75" customHeight="1">
      <c r="A627" s="114" t="s">
        <v>812</v>
      </c>
      <c r="B627" s="119">
        <v>40697371204</v>
      </c>
      <c r="C627" s="123" t="s">
        <v>1105</v>
      </c>
      <c r="D627" s="121" t="s">
        <v>14</v>
      </c>
      <c r="E627" s="121" t="s">
        <v>15</v>
      </c>
      <c r="F627" s="114" t="s">
        <v>1214</v>
      </c>
      <c r="G627" s="9">
        <v>781.58</v>
      </c>
      <c r="H627" s="9">
        <v>781.58</v>
      </c>
      <c r="I627" s="9">
        <v>781.58</v>
      </c>
    </row>
    <row r="628" spans="1:9" s="122" customFormat="1" ht="27.75" customHeight="1">
      <c r="A628" s="114" t="s">
        <v>1046</v>
      </c>
      <c r="B628" s="119">
        <v>7455186215</v>
      </c>
      <c r="C628" s="123" t="s">
        <v>1105</v>
      </c>
      <c r="D628" s="121" t="s">
        <v>14</v>
      </c>
      <c r="E628" s="121" t="s">
        <v>15</v>
      </c>
      <c r="F628" s="114" t="s">
        <v>1215</v>
      </c>
      <c r="G628" s="9">
        <v>2344.7400000000002</v>
      </c>
      <c r="H628" s="9">
        <v>2344.7400000000002</v>
      </c>
      <c r="I628" s="9">
        <v>2344.7400000000002</v>
      </c>
    </row>
    <row r="629" spans="1:9" s="122" customFormat="1" ht="45" customHeight="1">
      <c r="A629" s="114" t="s">
        <v>1216</v>
      </c>
      <c r="B629" s="119">
        <v>7862792000152</v>
      </c>
      <c r="C629" s="123" t="s">
        <v>1217</v>
      </c>
      <c r="D629" s="17" t="s">
        <v>24</v>
      </c>
      <c r="E629" s="7" t="s">
        <v>33</v>
      </c>
      <c r="F629" s="114" t="s">
        <v>1218</v>
      </c>
      <c r="G629" s="9">
        <v>108195.5</v>
      </c>
      <c r="H629" s="9">
        <v>0</v>
      </c>
      <c r="I629" s="9">
        <v>0</v>
      </c>
    </row>
    <row r="630" spans="1:9" s="122" customFormat="1" ht="54" customHeight="1">
      <c r="A630" s="114" t="s">
        <v>271</v>
      </c>
      <c r="B630" s="119">
        <v>2844344000102</v>
      </c>
      <c r="C630" s="120" t="s">
        <v>1219</v>
      </c>
      <c r="D630" s="121" t="s">
        <v>14</v>
      </c>
      <c r="E630" s="121" t="s">
        <v>15</v>
      </c>
      <c r="F630" s="114" t="s">
        <v>1220</v>
      </c>
      <c r="G630" s="9">
        <v>15348.65</v>
      </c>
      <c r="H630" s="9">
        <v>15348.65</v>
      </c>
      <c r="I630" s="9">
        <v>15348.65</v>
      </c>
    </row>
    <row r="631" spans="1:9" s="122" customFormat="1" ht="66.75" customHeight="1">
      <c r="A631" s="114" t="s">
        <v>1221</v>
      </c>
      <c r="B631" s="119">
        <v>1595655000112</v>
      </c>
      <c r="C631" s="120" t="s">
        <v>2507</v>
      </c>
      <c r="D631" s="17" t="s">
        <v>14</v>
      </c>
      <c r="E631" s="7" t="s">
        <v>29</v>
      </c>
      <c r="F631" s="114" t="s">
        <v>1222</v>
      </c>
      <c r="G631" s="9">
        <v>398400</v>
      </c>
      <c r="H631" s="9">
        <v>0</v>
      </c>
      <c r="I631" s="9">
        <v>0</v>
      </c>
    </row>
    <row r="632" spans="1:9" s="122" customFormat="1" ht="41.25" customHeight="1">
      <c r="A632" s="114" t="s">
        <v>1223</v>
      </c>
      <c r="B632" s="119">
        <v>6536588000189</v>
      </c>
      <c r="C632" s="120" t="s">
        <v>1224</v>
      </c>
      <c r="D632" s="7" t="s">
        <v>24</v>
      </c>
      <c r="E632" s="7" t="s">
        <v>25</v>
      </c>
      <c r="F632" s="114" t="s">
        <v>1225</v>
      </c>
      <c r="G632" s="9">
        <v>9052.08</v>
      </c>
      <c r="H632" s="9">
        <v>0</v>
      </c>
      <c r="I632" s="9">
        <v>0</v>
      </c>
    </row>
    <row r="633" spans="1:9" s="122" customFormat="1" ht="27.75" customHeight="1">
      <c r="A633" s="114" t="s">
        <v>1226</v>
      </c>
      <c r="B633" s="119">
        <v>59620790278</v>
      </c>
      <c r="C633" s="123" t="s">
        <v>1105</v>
      </c>
      <c r="D633" s="121" t="s">
        <v>14</v>
      </c>
      <c r="E633" s="121" t="s">
        <v>15</v>
      </c>
      <c r="F633" s="114" t="s">
        <v>1227</v>
      </c>
      <c r="G633" s="9">
        <v>1113.75</v>
      </c>
      <c r="H633" s="9">
        <v>1113.75</v>
      </c>
      <c r="I633" s="9">
        <v>1113.75</v>
      </c>
    </row>
    <row r="634" spans="1:9" s="122" customFormat="1" ht="27.75" customHeight="1">
      <c r="A634" s="114" t="s">
        <v>1228</v>
      </c>
      <c r="B634" s="119">
        <v>394460005887</v>
      </c>
      <c r="C634" s="120" t="s">
        <v>1229</v>
      </c>
      <c r="D634" s="121" t="s">
        <v>14</v>
      </c>
      <c r="E634" s="121" t="s">
        <v>15</v>
      </c>
      <c r="F634" s="114" t="s">
        <v>1230</v>
      </c>
      <c r="G634" s="9">
        <v>500</v>
      </c>
      <c r="H634" s="9">
        <v>500</v>
      </c>
      <c r="I634" s="9">
        <v>500</v>
      </c>
    </row>
    <row r="635" spans="1:9" s="122" customFormat="1" ht="27.75" customHeight="1">
      <c r="A635" s="114" t="s">
        <v>271</v>
      </c>
      <c r="B635" s="119">
        <v>2844344000102</v>
      </c>
      <c r="C635" s="120" t="s">
        <v>1231</v>
      </c>
      <c r="D635" s="121" t="s">
        <v>14</v>
      </c>
      <c r="E635" s="121" t="s">
        <v>15</v>
      </c>
      <c r="F635" s="114" t="s">
        <v>1232</v>
      </c>
      <c r="G635" s="9">
        <v>200000</v>
      </c>
      <c r="H635" s="9">
        <v>0</v>
      </c>
      <c r="I635" s="9">
        <v>0</v>
      </c>
    </row>
    <row r="636" spans="1:9" s="122" customFormat="1" ht="27.75" customHeight="1">
      <c r="A636" s="114" t="s">
        <v>140</v>
      </c>
      <c r="B636" s="119">
        <v>29979036001031</v>
      </c>
      <c r="C636" s="120" t="s">
        <v>1233</v>
      </c>
      <c r="D636" s="121" t="s">
        <v>14</v>
      </c>
      <c r="E636" s="121" t="s">
        <v>15</v>
      </c>
      <c r="F636" s="114" t="s">
        <v>1234</v>
      </c>
      <c r="G636" s="9">
        <v>65613.24</v>
      </c>
      <c r="H636" s="9">
        <v>65613.24</v>
      </c>
      <c r="I636" s="9">
        <v>65613.24</v>
      </c>
    </row>
    <row r="637" spans="1:9" s="122" customFormat="1" ht="27.75" customHeight="1">
      <c r="A637" s="114" t="s">
        <v>140</v>
      </c>
      <c r="B637" s="119">
        <v>29979036001031</v>
      </c>
      <c r="C637" s="120" t="s">
        <v>1235</v>
      </c>
      <c r="D637" s="121" t="s">
        <v>14</v>
      </c>
      <c r="E637" s="121" t="s">
        <v>15</v>
      </c>
      <c r="F637" s="114" t="s">
        <v>1236</v>
      </c>
      <c r="G637" s="9">
        <v>76768.75</v>
      </c>
      <c r="H637" s="9">
        <v>76768.75</v>
      </c>
      <c r="I637" s="9">
        <v>76768.75</v>
      </c>
    </row>
    <row r="638" spans="1:9" s="14" customFormat="1" ht="27.75" customHeight="1">
      <c r="A638" s="31" t="s">
        <v>1237</v>
      </c>
      <c r="B638" s="32" t="s">
        <v>1238</v>
      </c>
      <c r="C638" s="33" t="s">
        <v>1239</v>
      </c>
      <c r="D638" s="33" t="s">
        <v>14</v>
      </c>
      <c r="E638" s="31" t="s">
        <v>15</v>
      </c>
      <c r="F638" s="31" t="s">
        <v>1240</v>
      </c>
      <c r="G638" s="34">
        <v>4516069.4</v>
      </c>
      <c r="H638" s="34">
        <v>0</v>
      </c>
      <c r="I638" s="34">
        <f>1889332.76+1742335.87</f>
        <v>3631668.63</v>
      </c>
    </row>
    <row r="639" spans="1:9" s="14" customFormat="1" ht="27.75" customHeight="1">
      <c r="A639" s="7" t="s">
        <v>1237</v>
      </c>
      <c r="B639" s="35" t="s">
        <v>1238</v>
      </c>
      <c r="C639" s="36" t="s">
        <v>1239</v>
      </c>
      <c r="D639" s="7" t="s">
        <v>14</v>
      </c>
      <c r="E639" s="7" t="s">
        <v>15</v>
      </c>
      <c r="F639" s="7" t="s">
        <v>1241</v>
      </c>
      <c r="G639" s="9">
        <v>3187391.62</v>
      </c>
      <c r="H639" s="34">
        <v>0</v>
      </c>
      <c r="I639" s="9">
        <v>3187391.62</v>
      </c>
    </row>
    <row r="640" spans="1:9" s="14" customFormat="1" ht="27.75" customHeight="1">
      <c r="A640" s="7" t="s">
        <v>1237</v>
      </c>
      <c r="B640" s="8" t="s">
        <v>1238</v>
      </c>
      <c r="C640" s="36" t="s">
        <v>1239</v>
      </c>
      <c r="D640" s="7" t="s">
        <v>14</v>
      </c>
      <c r="E640" s="7" t="s">
        <v>15</v>
      </c>
      <c r="F640" s="7" t="s">
        <v>1242</v>
      </c>
      <c r="G640" s="9">
        <v>676256.07</v>
      </c>
      <c r="H640" s="34">
        <v>0</v>
      </c>
      <c r="I640" s="9">
        <v>676256.07</v>
      </c>
    </row>
    <row r="641" spans="1:9" s="14" customFormat="1" ht="27.75" customHeight="1">
      <c r="A641" s="7" t="s">
        <v>1237</v>
      </c>
      <c r="B641" s="8" t="s">
        <v>1238</v>
      </c>
      <c r="C641" s="7" t="s">
        <v>1239</v>
      </c>
      <c r="D641" s="7" t="s">
        <v>14</v>
      </c>
      <c r="E641" s="7" t="s">
        <v>15</v>
      </c>
      <c r="F641" s="7" t="s">
        <v>1243</v>
      </c>
      <c r="G641" s="9">
        <v>580649.9500000001</v>
      </c>
      <c r="H641" s="34">
        <v>0</v>
      </c>
      <c r="I641" s="9">
        <v>580649.9500000001</v>
      </c>
    </row>
    <row r="642" spans="1:9" s="14" customFormat="1" ht="27.75" customHeight="1">
      <c r="A642" s="7" t="s">
        <v>1237</v>
      </c>
      <c r="B642" s="8" t="s">
        <v>1238</v>
      </c>
      <c r="C642" s="7" t="s">
        <v>1239</v>
      </c>
      <c r="D642" s="7" t="s">
        <v>14</v>
      </c>
      <c r="E642" s="7" t="s">
        <v>15</v>
      </c>
      <c r="F642" s="7" t="s">
        <v>1244</v>
      </c>
      <c r="G642" s="9">
        <v>128135.03</v>
      </c>
      <c r="H642" s="34">
        <v>0</v>
      </c>
      <c r="I642" s="9">
        <v>128135.03</v>
      </c>
    </row>
    <row r="643" spans="1:9" s="14" customFormat="1" ht="27.75" customHeight="1">
      <c r="A643" s="7" t="s">
        <v>1237</v>
      </c>
      <c r="B643" s="8" t="s">
        <v>1238</v>
      </c>
      <c r="C643" s="7" t="s">
        <v>1239</v>
      </c>
      <c r="D643" s="7" t="s">
        <v>14</v>
      </c>
      <c r="E643" s="7" t="s">
        <v>15</v>
      </c>
      <c r="F643" s="7" t="s">
        <v>1245</v>
      </c>
      <c r="G643" s="9">
        <v>85730.85</v>
      </c>
      <c r="H643" s="34">
        <v>0</v>
      </c>
      <c r="I643" s="9">
        <v>85730.85</v>
      </c>
    </row>
    <row r="644" spans="1:9" s="14" customFormat="1" ht="27.75" customHeight="1">
      <c r="A644" s="7" t="s">
        <v>1237</v>
      </c>
      <c r="B644" s="8" t="s">
        <v>1238</v>
      </c>
      <c r="C644" s="7" t="s">
        <v>1239</v>
      </c>
      <c r="D644" s="7" t="s">
        <v>14</v>
      </c>
      <c r="E644" s="7" t="s">
        <v>15</v>
      </c>
      <c r="F644" s="7" t="s">
        <v>1246</v>
      </c>
      <c r="G644" s="9">
        <v>84585.6</v>
      </c>
      <c r="H644" s="34">
        <v>0</v>
      </c>
      <c r="I644" s="9">
        <v>84585.6</v>
      </c>
    </row>
    <row r="645" spans="1:9" s="14" customFormat="1" ht="27.75" customHeight="1">
      <c r="A645" s="7" t="s">
        <v>1237</v>
      </c>
      <c r="B645" s="8" t="s">
        <v>1238</v>
      </c>
      <c r="C645" s="7" t="s">
        <v>1239</v>
      </c>
      <c r="D645" s="7" t="s">
        <v>14</v>
      </c>
      <c r="E645" s="7" t="s">
        <v>15</v>
      </c>
      <c r="F645" s="7" t="s">
        <v>1247</v>
      </c>
      <c r="G645" s="9">
        <v>79204.09</v>
      </c>
      <c r="H645" s="34">
        <v>0</v>
      </c>
      <c r="I645" s="9">
        <v>79204.09</v>
      </c>
    </row>
    <row r="646" spans="1:9" s="14" customFormat="1" ht="27.75" customHeight="1">
      <c r="A646" s="7" t="s">
        <v>1237</v>
      </c>
      <c r="B646" s="8" t="s">
        <v>1238</v>
      </c>
      <c r="C646" s="7" t="s">
        <v>1239</v>
      </c>
      <c r="D646" s="7" t="s">
        <v>14</v>
      </c>
      <c r="E646" s="7" t="s">
        <v>15</v>
      </c>
      <c r="F646" s="7" t="s">
        <v>1248</v>
      </c>
      <c r="G646" s="9">
        <v>20634.600000000002</v>
      </c>
      <c r="H646" s="34">
        <v>0</v>
      </c>
      <c r="I646" s="9">
        <v>20634.600000000002</v>
      </c>
    </row>
    <row r="647" spans="1:9" s="14" customFormat="1" ht="27.75" customHeight="1">
      <c r="A647" s="7" t="s">
        <v>1237</v>
      </c>
      <c r="B647" s="8" t="s">
        <v>1238</v>
      </c>
      <c r="C647" s="7" t="s">
        <v>1239</v>
      </c>
      <c r="D647" s="7" t="s">
        <v>14</v>
      </c>
      <c r="E647" s="7" t="s">
        <v>15</v>
      </c>
      <c r="F647" s="7" t="s">
        <v>1249</v>
      </c>
      <c r="G647" s="9">
        <v>15458.15</v>
      </c>
      <c r="H647" s="34">
        <v>0</v>
      </c>
      <c r="I647" s="9">
        <v>15458.15</v>
      </c>
    </row>
    <row r="648" spans="1:9" s="14" customFormat="1" ht="27.75" customHeight="1">
      <c r="A648" s="7" t="s">
        <v>1237</v>
      </c>
      <c r="B648" s="8" t="s">
        <v>1238</v>
      </c>
      <c r="C648" s="7" t="s">
        <v>1239</v>
      </c>
      <c r="D648" s="7" t="s">
        <v>14</v>
      </c>
      <c r="E648" s="7" t="s">
        <v>15</v>
      </c>
      <c r="F648" s="7" t="s">
        <v>1250</v>
      </c>
      <c r="G648" s="9">
        <v>6209.63</v>
      </c>
      <c r="H648" s="34">
        <v>0</v>
      </c>
      <c r="I648" s="9">
        <v>6209.63</v>
      </c>
    </row>
    <row r="649" spans="1:9" s="14" customFormat="1" ht="27.75" customHeight="1">
      <c r="A649" s="7" t="s">
        <v>1237</v>
      </c>
      <c r="B649" s="8" t="s">
        <v>1238</v>
      </c>
      <c r="C649" s="7" t="s">
        <v>1239</v>
      </c>
      <c r="D649" s="7" t="s">
        <v>14</v>
      </c>
      <c r="E649" s="7" t="s">
        <v>15</v>
      </c>
      <c r="F649" s="7" t="s">
        <v>1251</v>
      </c>
      <c r="G649" s="9">
        <v>2750</v>
      </c>
      <c r="H649" s="34">
        <v>0</v>
      </c>
      <c r="I649" s="9">
        <v>2750</v>
      </c>
    </row>
    <row r="650" spans="1:9" s="14" customFormat="1" ht="27.75" customHeight="1">
      <c r="A650" s="7" t="s">
        <v>1237</v>
      </c>
      <c r="B650" s="8" t="s">
        <v>1238</v>
      </c>
      <c r="C650" s="7" t="s">
        <v>1239</v>
      </c>
      <c r="D650" s="7" t="s">
        <v>14</v>
      </c>
      <c r="E650" s="7" t="s">
        <v>15</v>
      </c>
      <c r="F650" s="7" t="s">
        <v>1252</v>
      </c>
      <c r="G650" s="9">
        <v>2679.66</v>
      </c>
      <c r="H650" s="34">
        <v>0</v>
      </c>
      <c r="I650" s="9">
        <v>2679.66</v>
      </c>
    </row>
    <row r="651" spans="1:9" s="14" customFormat="1" ht="27.75" customHeight="1">
      <c r="A651" s="7" t="s">
        <v>1237</v>
      </c>
      <c r="B651" s="8" t="s">
        <v>1238</v>
      </c>
      <c r="C651" s="7" t="s">
        <v>1239</v>
      </c>
      <c r="D651" s="7" t="s">
        <v>14</v>
      </c>
      <c r="E651" s="7" t="s">
        <v>15</v>
      </c>
      <c r="F651" s="7" t="s">
        <v>1253</v>
      </c>
      <c r="G651" s="9">
        <v>955.71</v>
      </c>
      <c r="H651" s="34">
        <v>0</v>
      </c>
      <c r="I651" s="9">
        <v>955.71</v>
      </c>
    </row>
    <row r="652" spans="1:9" s="14" customFormat="1" ht="33" customHeight="1">
      <c r="A652" s="7" t="s">
        <v>1237</v>
      </c>
      <c r="B652" s="8" t="s">
        <v>1238</v>
      </c>
      <c r="C652" s="7" t="s">
        <v>1254</v>
      </c>
      <c r="D652" s="7" t="s">
        <v>14</v>
      </c>
      <c r="E652" s="7" t="s">
        <v>15</v>
      </c>
      <c r="F652" s="7" t="s">
        <v>1255</v>
      </c>
      <c r="G652" s="9">
        <v>976333.5</v>
      </c>
      <c r="H652" s="34">
        <v>0</v>
      </c>
      <c r="I652" s="9">
        <f>764048.77+141911.68</f>
        <v>905960.45</v>
      </c>
    </row>
    <row r="653" spans="1:9" s="14" customFormat="1" ht="35.25" customHeight="1">
      <c r="A653" s="7" t="s">
        <v>1237</v>
      </c>
      <c r="B653" s="8" t="s">
        <v>1238</v>
      </c>
      <c r="C653" s="7" t="s">
        <v>1256</v>
      </c>
      <c r="D653" s="7" t="s">
        <v>14</v>
      </c>
      <c r="E653" s="7" t="s">
        <v>15</v>
      </c>
      <c r="F653" s="7" t="s">
        <v>1257</v>
      </c>
      <c r="G653" s="9">
        <v>2017083.72</v>
      </c>
      <c r="H653" s="34">
        <v>0</v>
      </c>
      <c r="I653" s="9">
        <f>1543362.71+306059.89</f>
        <v>1849422.6</v>
      </c>
    </row>
    <row r="654" spans="1:9" s="14" customFormat="1" ht="35.25" customHeight="1">
      <c r="A654" s="7" t="s">
        <v>1237</v>
      </c>
      <c r="B654" s="8" t="s">
        <v>1238</v>
      </c>
      <c r="C654" s="7" t="s">
        <v>1256</v>
      </c>
      <c r="D654" s="7" t="s">
        <v>14</v>
      </c>
      <c r="E654" s="7" t="s">
        <v>15</v>
      </c>
      <c r="F654" s="7" t="s">
        <v>1258</v>
      </c>
      <c r="G654" s="9">
        <v>127229.48</v>
      </c>
      <c r="H654" s="34">
        <v>0</v>
      </c>
      <c r="I654" s="9">
        <v>127229.48</v>
      </c>
    </row>
    <row r="655" spans="1:9" s="14" customFormat="1" ht="35.25" customHeight="1">
      <c r="A655" s="7" t="s">
        <v>1237</v>
      </c>
      <c r="B655" s="8" t="s">
        <v>1238</v>
      </c>
      <c r="C655" s="7" t="s">
        <v>1256</v>
      </c>
      <c r="D655" s="7" t="s">
        <v>14</v>
      </c>
      <c r="E655" s="7" t="s">
        <v>15</v>
      </c>
      <c r="F655" s="7" t="s">
        <v>1259</v>
      </c>
      <c r="G655" s="9">
        <v>14516.09</v>
      </c>
      <c r="H655" s="34">
        <v>0</v>
      </c>
      <c r="I655" s="9">
        <v>14516.09</v>
      </c>
    </row>
    <row r="656" spans="1:9" s="14" customFormat="1" ht="36" customHeight="1">
      <c r="A656" s="7" t="s">
        <v>1237</v>
      </c>
      <c r="B656" s="8" t="s">
        <v>1238</v>
      </c>
      <c r="C656" s="7" t="s">
        <v>1260</v>
      </c>
      <c r="D656" s="7" t="s">
        <v>14</v>
      </c>
      <c r="E656" s="7" t="s">
        <v>15</v>
      </c>
      <c r="F656" s="7" t="s">
        <v>1261</v>
      </c>
      <c r="G656" s="9">
        <v>111448.06</v>
      </c>
      <c r="H656" s="34">
        <v>0</v>
      </c>
      <c r="I656" s="9">
        <f>94368.84+11791.89</f>
        <v>106160.73</v>
      </c>
    </row>
    <row r="657" spans="1:9" s="14" customFormat="1" ht="24.75" customHeight="1">
      <c r="A657" s="7" t="s">
        <v>1237</v>
      </c>
      <c r="B657" s="8" t="s">
        <v>1238</v>
      </c>
      <c r="C657" s="7" t="s">
        <v>1262</v>
      </c>
      <c r="D657" s="7" t="s">
        <v>14</v>
      </c>
      <c r="E657" s="7" t="s">
        <v>15</v>
      </c>
      <c r="F657" s="7" t="s">
        <v>1263</v>
      </c>
      <c r="G657" s="9">
        <v>45000</v>
      </c>
      <c r="H657" s="34">
        <v>0</v>
      </c>
      <c r="I657" s="9">
        <v>45000</v>
      </c>
    </row>
    <row r="658" spans="1:9" s="14" customFormat="1" ht="24.75" customHeight="1">
      <c r="A658" s="7" t="s">
        <v>1237</v>
      </c>
      <c r="B658" s="8" t="s">
        <v>1238</v>
      </c>
      <c r="C658" s="7" t="s">
        <v>1239</v>
      </c>
      <c r="D658" s="7" t="s">
        <v>14</v>
      </c>
      <c r="E658" s="7" t="s">
        <v>15</v>
      </c>
      <c r="F658" s="7" t="s">
        <v>1264</v>
      </c>
      <c r="G658" s="9">
        <v>1464.01</v>
      </c>
      <c r="H658" s="34">
        <v>0</v>
      </c>
      <c r="I658" s="9">
        <v>1464.01</v>
      </c>
    </row>
    <row r="659" spans="1:9" s="14" customFormat="1" ht="24.75" customHeight="1">
      <c r="A659" s="7" t="s">
        <v>1237</v>
      </c>
      <c r="B659" s="8" t="s">
        <v>1238</v>
      </c>
      <c r="C659" s="7" t="s">
        <v>1239</v>
      </c>
      <c r="D659" s="7" t="s">
        <v>14</v>
      </c>
      <c r="E659" s="7" t="s">
        <v>15</v>
      </c>
      <c r="F659" s="7" t="s">
        <v>1265</v>
      </c>
      <c r="G659" s="9">
        <v>1071.8600000000001</v>
      </c>
      <c r="H659" s="34">
        <v>0</v>
      </c>
      <c r="I659" s="9">
        <v>1071.8600000000001</v>
      </c>
    </row>
    <row r="660" spans="1:9" s="14" customFormat="1" ht="24.75" customHeight="1">
      <c r="A660" s="7" t="s">
        <v>1237</v>
      </c>
      <c r="B660" s="8" t="s">
        <v>1238</v>
      </c>
      <c r="C660" s="7" t="s">
        <v>1239</v>
      </c>
      <c r="D660" s="7" t="s">
        <v>14</v>
      </c>
      <c r="E660" s="7" t="s">
        <v>15</v>
      </c>
      <c r="F660" s="7" t="s">
        <v>1266</v>
      </c>
      <c r="G660" s="9">
        <v>530.71</v>
      </c>
      <c r="H660" s="34">
        <v>0</v>
      </c>
      <c r="I660" s="9">
        <v>530.71</v>
      </c>
    </row>
    <row r="661" spans="1:9" s="14" customFormat="1" ht="24.75" customHeight="1">
      <c r="A661" s="7" t="s">
        <v>1237</v>
      </c>
      <c r="B661" s="8" t="s">
        <v>1238</v>
      </c>
      <c r="C661" s="7" t="s">
        <v>1239</v>
      </c>
      <c r="D661" s="7" t="s">
        <v>14</v>
      </c>
      <c r="E661" s="7" t="s">
        <v>15</v>
      </c>
      <c r="F661" s="7" t="s">
        <v>1267</v>
      </c>
      <c r="G661" s="9">
        <v>460</v>
      </c>
      <c r="H661" s="34">
        <v>0</v>
      </c>
      <c r="I661" s="9">
        <v>460</v>
      </c>
    </row>
    <row r="662" spans="1:9" s="14" customFormat="1" ht="24.75" customHeight="1">
      <c r="A662" s="7" t="s">
        <v>1237</v>
      </c>
      <c r="B662" s="8" t="s">
        <v>1238</v>
      </c>
      <c r="C662" s="7" t="s">
        <v>1239</v>
      </c>
      <c r="D662" s="7" t="s">
        <v>14</v>
      </c>
      <c r="E662" s="7" t="s">
        <v>15</v>
      </c>
      <c r="F662" s="7" t="s">
        <v>1268</v>
      </c>
      <c r="G662" s="9">
        <v>68.60000000000001</v>
      </c>
      <c r="H662" s="34">
        <v>0</v>
      </c>
      <c r="I662" s="9">
        <v>68.60000000000001</v>
      </c>
    </row>
    <row r="663" spans="1:9" s="14" customFormat="1" ht="24.75" customHeight="1">
      <c r="A663" s="7" t="s">
        <v>1237</v>
      </c>
      <c r="B663" s="8" t="s">
        <v>1238</v>
      </c>
      <c r="C663" s="7" t="s">
        <v>1239</v>
      </c>
      <c r="D663" s="7" t="s">
        <v>14</v>
      </c>
      <c r="E663" s="7" t="s">
        <v>15</v>
      </c>
      <c r="F663" s="7" t="s">
        <v>1269</v>
      </c>
      <c r="G663" s="9">
        <v>31.84</v>
      </c>
      <c r="H663" s="34">
        <v>0</v>
      </c>
      <c r="I663" s="9">
        <v>31.84</v>
      </c>
    </row>
    <row r="664" spans="1:9" s="14" customFormat="1" ht="24.75" customHeight="1">
      <c r="A664" s="7" t="s">
        <v>1237</v>
      </c>
      <c r="B664" s="8" t="s">
        <v>1238</v>
      </c>
      <c r="C664" s="7" t="s">
        <v>1270</v>
      </c>
      <c r="D664" s="7" t="s">
        <v>14</v>
      </c>
      <c r="E664" s="7" t="s">
        <v>15</v>
      </c>
      <c r="F664" s="7" t="s">
        <v>1271</v>
      </c>
      <c r="G664" s="9">
        <v>37500</v>
      </c>
      <c r="H664" s="34">
        <v>0</v>
      </c>
      <c r="I664" s="9">
        <f>26266.3+9963.1</f>
        <v>36229.4</v>
      </c>
    </row>
    <row r="665" spans="1:9" s="14" customFormat="1" ht="24.75" customHeight="1">
      <c r="A665" s="7" t="s">
        <v>1237</v>
      </c>
      <c r="B665" s="8" t="s">
        <v>1238</v>
      </c>
      <c r="C665" s="7" t="s">
        <v>1272</v>
      </c>
      <c r="D665" s="7" t="s">
        <v>14</v>
      </c>
      <c r="E665" s="7" t="s">
        <v>15</v>
      </c>
      <c r="F665" s="7" t="s">
        <v>1273</v>
      </c>
      <c r="G665" s="9">
        <v>348190.41</v>
      </c>
      <c r="H665" s="34">
        <v>0</v>
      </c>
      <c r="I665" s="9">
        <f>266430.6+72611.49</f>
        <v>339042.08999999997</v>
      </c>
    </row>
    <row r="666" spans="1:9" s="14" customFormat="1" ht="24.75" customHeight="1">
      <c r="A666" s="7" t="s">
        <v>1237</v>
      </c>
      <c r="B666" s="8" t="s">
        <v>1238</v>
      </c>
      <c r="C666" s="7" t="s">
        <v>1256</v>
      </c>
      <c r="D666" s="7" t="s">
        <v>14</v>
      </c>
      <c r="E666" s="7" t="s">
        <v>15</v>
      </c>
      <c r="F666" s="7" t="s">
        <v>1274</v>
      </c>
      <c r="G666" s="9">
        <v>3945.05</v>
      </c>
      <c r="H666" s="34">
        <v>0</v>
      </c>
      <c r="I666" s="9">
        <v>3945.05</v>
      </c>
    </row>
    <row r="667" spans="1:9" s="14" customFormat="1" ht="24.75" customHeight="1">
      <c r="A667" s="7" t="s">
        <v>1237</v>
      </c>
      <c r="B667" s="8" t="s">
        <v>1238</v>
      </c>
      <c r="C667" s="7" t="s">
        <v>1275</v>
      </c>
      <c r="D667" s="7" t="s">
        <v>14</v>
      </c>
      <c r="E667" s="7" t="s">
        <v>15</v>
      </c>
      <c r="F667" s="7" t="s">
        <v>1276</v>
      </c>
      <c r="G667" s="9">
        <v>7500</v>
      </c>
      <c r="H667" s="34">
        <v>0</v>
      </c>
      <c r="I667" s="9">
        <v>7500</v>
      </c>
    </row>
    <row r="668" spans="1:9" s="14" customFormat="1" ht="24.75" customHeight="1">
      <c r="A668" s="7" t="s">
        <v>1237</v>
      </c>
      <c r="B668" s="8" t="s">
        <v>1238</v>
      </c>
      <c r="C668" s="7" t="s">
        <v>1270</v>
      </c>
      <c r="D668" s="7" t="s">
        <v>14</v>
      </c>
      <c r="E668" s="7" t="s">
        <v>15</v>
      </c>
      <c r="F668" s="7" t="s">
        <v>1277</v>
      </c>
      <c r="G668" s="9">
        <v>7500</v>
      </c>
      <c r="H668" s="34">
        <v>0</v>
      </c>
      <c r="I668" s="9">
        <v>7500</v>
      </c>
    </row>
    <row r="669" spans="1:9" s="14" customFormat="1" ht="24.75" customHeight="1">
      <c r="A669" s="7" t="s">
        <v>1237</v>
      </c>
      <c r="B669" s="8" t="s">
        <v>1238</v>
      </c>
      <c r="C669" s="7" t="s">
        <v>1270</v>
      </c>
      <c r="D669" s="7" t="s">
        <v>14</v>
      </c>
      <c r="E669" s="7" t="s">
        <v>15</v>
      </c>
      <c r="F669" s="7" t="s">
        <v>1278</v>
      </c>
      <c r="G669" s="9">
        <v>7500</v>
      </c>
      <c r="H669" s="34">
        <v>0</v>
      </c>
      <c r="I669" s="9">
        <v>7245.88</v>
      </c>
    </row>
    <row r="670" spans="1:9" s="14" customFormat="1" ht="24.75" customHeight="1">
      <c r="A670" s="7" t="s">
        <v>1237</v>
      </c>
      <c r="B670" s="8" t="s">
        <v>1238</v>
      </c>
      <c r="C670" s="7" t="s">
        <v>1279</v>
      </c>
      <c r="D670" s="7" t="s">
        <v>14</v>
      </c>
      <c r="E670" s="7" t="s">
        <v>15</v>
      </c>
      <c r="F670" s="7" t="s">
        <v>1280</v>
      </c>
      <c r="G670" s="9">
        <v>708921.47</v>
      </c>
      <c r="H670" s="34">
        <v>0</v>
      </c>
      <c r="I670" s="9">
        <v>708921.47</v>
      </c>
    </row>
    <row r="671" spans="1:9" s="14" customFormat="1" ht="24.75" customHeight="1">
      <c r="A671" s="7" t="s">
        <v>1237</v>
      </c>
      <c r="B671" s="8" t="s">
        <v>1238</v>
      </c>
      <c r="C671" s="7" t="s">
        <v>1281</v>
      </c>
      <c r="D671" s="7" t="s">
        <v>14</v>
      </c>
      <c r="E671" s="7" t="s">
        <v>15</v>
      </c>
      <c r="F671" s="7" t="s">
        <v>1282</v>
      </c>
      <c r="G671" s="9">
        <v>420921.09</v>
      </c>
      <c r="H671" s="34">
        <v>0</v>
      </c>
      <c r="I671" s="9">
        <v>420921.09</v>
      </c>
    </row>
    <row r="672" spans="1:9" s="14" customFormat="1" ht="24.75" customHeight="1">
      <c r="A672" s="7" t="s">
        <v>1237</v>
      </c>
      <c r="B672" s="8" t="s">
        <v>1238</v>
      </c>
      <c r="C672" s="7" t="s">
        <v>1281</v>
      </c>
      <c r="D672" s="7" t="s">
        <v>14</v>
      </c>
      <c r="E672" s="7" t="s">
        <v>15</v>
      </c>
      <c r="F672" s="7" t="s">
        <v>1283</v>
      </c>
      <c r="G672" s="9">
        <v>80536.76</v>
      </c>
      <c r="H672" s="34">
        <v>0</v>
      </c>
      <c r="I672" s="9">
        <v>80536.76</v>
      </c>
    </row>
    <row r="673" spans="1:9" s="14" customFormat="1" ht="24.75" customHeight="1">
      <c r="A673" s="7" t="s">
        <v>1237</v>
      </c>
      <c r="B673" s="8" t="s">
        <v>1238</v>
      </c>
      <c r="C673" s="7" t="s">
        <v>1279</v>
      </c>
      <c r="D673" s="7" t="s">
        <v>14</v>
      </c>
      <c r="E673" s="7" t="s">
        <v>15</v>
      </c>
      <c r="F673" s="7" t="s">
        <v>1284</v>
      </c>
      <c r="G673" s="9">
        <v>4377.7300000000005</v>
      </c>
      <c r="H673" s="34">
        <v>0</v>
      </c>
      <c r="I673" s="9">
        <v>4377.7300000000005</v>
      </c>
    </row>
    <row r="674" spans="1:9" s="11" customFormat="1" ht="24.75" customHeight="1">
      <c r="A674" s="7" t="s">
        <v>1237</v>
      </c>
      <c r="B674" s="8" t="s">
        <v>1285</v>
      </c>
      <c r="C674" s="7" t="s">
        <v>1239</v>
      </c>
      <c r="D674" s="7" t="s">
        <v>14</v>
      </c>
      <c r="E674" s="7" t="s">
        <v>15</v>
      </c>
      <c r="F674" s="7" t="s">
        <v>1286</v>
      </c>
      <c r="G674" s="9">
        <v>4533925.62</v>
      </c>
      <c r="H674" s="34">
        <v>0</v>
      </c>
      <c r="I674" s="9">
        <f>3631745.64+12559.36</f>
        <v>3644305</v>
      </c>
    </row>
    <row r="675" spans="1:22" s="10" customFormat="1" ht="29.25" customHeight="1">
      <c r="A675" s="7" t="s">
        <v>1237</v>
      </c>
      <c r="B675" s="8" t="s">
        <v>1285</v>
      </c>
      <c r="C675" s="7" t="s">
        <v>1239</v>
      </c>
      <c r="D675" s="7" t="s">
        <v>14</v>
      </c>
      <c r="E675" s="7" t="s">
        <v>15</v>
      </c>
      <c r="F675" s="7" t="s">
        <v>1287</v>
      </c>
      <c r="G675" s="9">
        <v>3196037.26</v>
      </c>
      <c r="H675" s="34">
        <v>0</v>
      </c>
      <c r="I675" s="9">
        <v>3196037.26</v>
      </c>
      <c r="J675" s="11"/>
      <c r="K675" s="11"/>
      <c r="L675" s="11"/>
      <c r="M675" s="11"/>
      <c r="N675" s="11"/>
      <c r="O675" s="11"/>
      <c r="P675" s="11"/>
      <c r="Q675" s="11"/>
      <c r="R675" s="11"/>
      <c r="S675" s="11"/>
      <c r="T675" s="11"/>
      <c r="U675" s="11"/>
      <c r="V675" s="11"/>
    </row>
    <row r="676" spans="1:22" s="10" customFormat="1" ht="29.25" customHeight="1">
      <c r="A676" s="7" t="s">
        <v>1237</v>
      </c>
      <c r="B676" s="8" t="s">
        <v>1285</v>
      </c>
      <c r="C676" s="7" t="s">
        <v>1239</v>
      </c>
      <c r="D676" s="7" t="s">
        <v>14</v>
      </c>
      <c r="E676" s="7" t="s">
        <v>15</v>
      </c>
      <c r="F676" s="7" t="s">
        <v>1288</v>
      </c>
      <c r="G676" s="9">
        <v>2251150.89</v>
      </c>
      <c r="H676" s="34">
        <v>0</v>
      </c>
      <c r="I676" s="9">
        <v>2251150.89</v>
      </c>
      <c r="J676" s="11"/>
      <c r="K676" s="11"/>
      <c r="L676" s="11"/>
      <c r="M676" s="11"/>
      <c r="N676" s="11"/>
      <c r="O676" s="11"/>
      <c r="P676" s="11"/>
      <c r="Q676" s="11"/>
      <c r="R676" s="11"/>
      <c r="S676" s="11"/>
      <c r="T676" s="11"/>
      <c r="U676" s="11"/>
      <c r="V676" s="11"/>
    </row>
    <row r="677" spans="1:22" s="10" customFormat="1" ht="29.25" customHeight="1">
      <c r="A677" s="7" t="s">
        <v>1237</v>
      </c>
      <c r="B677" s="8" t="s">
        <v>1285</v>
      </c>
      <c r="C677" s="7" t="s">
        <v>1239</v>
      </c>
      <c r="D677" s="7" t="s">
        <v>14</v>
      </c>
      <c r="E677" s="7" t="s">
        <v>15</v>
      </c>
      <c r="F677" s="7" t="s">
        <v>1289</v>
      </c>
      <c r="G677" s="9">
        <v>1050976.18</v>
      </c>
      <c r="H677" s="34">
        <v>0</v>
      </c>
      <c r="I677" s="9">
        <v>1050976.18</v>
      </c>
      <c r="J677" s="11"/>
      <c r="K677" s="11"/>
      <c r="L677" s="11"/>
      <c r="M677" s="11"/>
      <c r="N677" s="11"/>
      <c r="O677" s="11"/>
      <c r="P677" s="11"/>
      <c r="Q677" s="11"/>
      <c r="R677" s="11"/>
      <c r="S677" s="11"/>
      <c r="T677" s="11"/>
      <c r="U677" s="11"/>
      <c r="V677" s="11"/>
    </row>
    <row r="678" spans="1:22" s="10" customFormat="1" ht="29.25" customHeight="1">
      <c r="A678" s="7" t="s">
        <v>1237</v>
      </c>
      <c r="B678" s="8" t="s">
        <v>1285</v>
      </c>
      <c r="C678" s="7" t="s">
        <v>1239</v>
      </c>
      <c r="D678" s="7" t="s">
        <v>14</v>
      </c>
      <c r="E678" s="7" t="s">
        <v>15</v>
      </c>
      <c r="F678" s="7" t="s">
        <v>1290</v>
      </c>
      <c r="G678" s="9">
        <v>680237.63</v>
      </c>
      <c r="H678" s="34">
        <v>0</v>
      </c>
      <c r="I678" s="9">
        <v>680237.63</v>
      </c>
      <c r="J678" s="11"/>
      <c r="K678" s="11"/>
      <c r="L678" s="11"/>
      <c r="M678" s="11"/>
      <c r="N678" s="11"/>
      <c r="O678" s="11"/>
      <c r="P678" s="11"/>
      <c r="Q678" s="11"/>
      <c r="R678" s="11"/>
      <c r="S678" s="11"/>
      <c r="T678" s="11"/>
      <c r="U678" s="11"/>
      <c r="V678" s="11"/>
    </row>
    <row r="679" spans="1:22" s="10" customFormat="1" ht="29.25" customHeight="1">
      <c r="A679" s="7" t="s">
        <v>1237</v>
      </c>
      <c r="B679" s="8" t="s">
        <v>1285</v>
      </c>
      <c r="C679" s="7" t="s">
        <v>1239</v>
      </c>
      <c r="D679" s="7" t="s">
        <v>14</v>
      </c>
      <c r="E679" s="7" t="s">
        <v>15</v>
      </c>
      <c r="F679" s="7" t="s">
        <v>1291</v>
      </c>
      <c r="G679" s="9">
        <v>635368.76</v>
      </c>
      <c r="H679" s="34">
        <v>0</v>
      </c>
      <c r="I679" s="9">
        <v>635368.76</v>
      </c>
      <c r="J679" s="11"/>
      <c r="K679" s="11"/>
      <c r="L679" s="11"/>
      <c r="M679" s="11"/>
      <c r="N679" s="11"/>
      <c r="O679" s="11"/>
      <c r="P679" s="11"/>
      <c r="Q679" s="11"/>
      <c r="R679" s="11"/>
      <c r="S679" s="11"/>
      <c r="T679" s="11"/>
      <c r="U679" s="11"/>
      <c r="V679" s="11"/>
    </row>
    <row r="680" spans="1:22" s="10" customFormat="1" ht="29.25" customHeight="1">
      <c r="A680" s="7" t="s">
        <v>1237</v>
      </c>
      <c r="B680" s="8" t="s">
        <v>1285</v>
      </c>
      <c r="C680" s="7" t="s">
        <v>1281</v>
      </c>
      <c r="D680" s="7" t="s">
        <v>14</v>
      </c>
      <c r="E680" s="7" t="s">
        <v>15</v>
      </c>
      <c r="F680" s="7" t="s">
        <v>1292</v>
      </c>
      <c r="G680" s="9">
        <v>415743.69</v>
      </c>
      <c r="H680" s="34">
        <v>0</v>
      </c>
      <c r="I680" s="9">
        <v>415743.69</v>
      </c>
      <c r="J680" s="11"/>
      <c r="K680" s="11"/>
      <c r="L680" s="11"/>
      <c r="M680" s="11"/>
      <c r="N680" s="11"/>
      <c r="O680" s="11"/>
      <c r="P680" s="11"/>
      <c r="Q680" s="11"/>
      <c r="R680" s="11"/>
      <c r="S680" s="11"/>
      <c r="T680" s="11"/>
      <c r="U680" s="11"/>
      <c r="V680" s="11"/>
    </row>
    <row r="681" spans="1:22" s="10" customFormat="1" ht="29.25" customHeight="1">
      <c r="A681" s="7" t="s">
        <v>1237</v>
      </c>
      <c r="B681" s="8" t="s">
        <v>1285</v>
      </c>
      <c r="C681" s="7" t="s">
        <v>1239</v>
      </c>
      <c r="D681" s="7" t="s">
        <v>14</v>
      </c>
      <c r="E681" s="7" t="s">
        <v>15</v>
      </c>
      <c r="F681" s="7" t="s">
        <v>1293</v>
      </c>
      <c r="G681" s="9">
        <v>129025.96</v>
      </c>
      <c r="H681" s="34">
        <v>0</v>
      </c>
      <c r="I681" s="9">
        <v>129025.96</v>
      </c>
      <c r="J681" s="11"/>
      <c r="K681" s="11"/>
      <c r="L681" s="11"/>
      <c r="M681" s="11"/>
      <c r="N681" s="11"/>
      <c r="O681" s="11"/>
      <c r="P681" s="11"/>
      <c r="Q681" s="11"/>
      <c r="R681" s="11"/>
      <c r="S681" s="11"/>
      <c r="T681" s="11"/>
      <c r="U681" s="11"/>
      <c r="V681" s="11"/>
    </row>
    <row r="682" spans="1:22" s="10" customFormat="1" ht="29.25" customHeight="1">
      <c r="A682" s="7" t="s">
        <v>1237</v>
      </c>
      <c r="B682" s="8" t="s">
        <v>1285</v>
      </c>
      <c r="C682" s="7" t="s">
        <v>1239</v>
      </c>
      <c r="D682" s="7" t="s">
        <v>14</v>
      </c>
      <c r="E682" s="7" t="s">
        <v>15</v>
      </c>
      <c r="F682" s="7" t="s">
        <v>1294</v>
      </c>
      <c r="G682" s="9">
        <v>123369.22</v>
      </c>
      <c r="H682" s="34">
        <v>0</v>
      </c>
      <c r="I682" s="9">
        <v>123369.22</v>
      </c>
      <c r="J682" s="11"/>
      <c r="K682" s="11"/>
      <c r="L682" s="11"/>
      <c r="M682" s="11"/>
      <c r="N682" s="11"/>
      <c r="O682" s="11"/>
      <c r="P682" s="11"/>
      <c r="Q682" s="11"/>
      <c r="R682" s="11"/>
      <c r="S682" s="11"/>
      <c r="T682" s="11"/>
      <c r="U682" s="11"/>
      <c r="V682" s="11"/>
    </row>
    <row r="683" spans="1:22" s="10" customFormat="1" ht="29.25" customHeight="1">
      <c r="A683" s="7" t="s">
        <v>1237</v>
      </c>
      <c r="B683" s="8" t="s">
        <v>1285</v>
      </c>
      <c r="C683" s="7" t="s">
        <v>1239</v>
      </c>
      <c r="D683" s="7" t="s">
        <v>14</v>
      </c>
      <c r="E683" s="7" t="s">
        <v>15</v>
      </c>
      <c r="F683" s="7" t="s">
        <v>1295</v>
      </c>
      <c r="G683" s="9">
        <v>84585.6</v>
      </c>
      <c r="H683" s="34">
        <v>0</v>
      </c>
      <c r="I683" s="9">
        <v>84585.6</v>
      </c>
      <c r="J683" s="11"/>
      <c r="K683" s="11"/>
      <c r="L683" s="11"/>
      <c r="M683" s="11"/>
      <c r="N683" s="11"/>
      <c r="O683" s="11"/>
      <c r="P683" s="11"/>
      <c r="Q683" s="11"/>
      <c r="R683" s="11"/>
      <c r="S683" s="11"/>
      <c r="T683" s="11"/>
      <c r="U683" s="11"/>
      <c r="V683" s="11"/>
    </row>
    <row r="684" spans="1:22" s="10" customFormat="1" ht="29.25" customHeight="1">
      <c r="A684" s="7" t="s">
        <v>1237</v>
      </c>
      <c r="B684" s="8" t="s">
        <v>1285</v>
      </c>
      <c r="C684" s="7" t="s">
        <v>1239</v>
      </c>
      <c r="D684" s="7" t="s">
        <v>14</v>
      </c>
      <c r="E684" s="7" t="s">
        <v>15</v>
      </c>
      <c r="F684" s="7" t="s">
        <v>1296</v>
      </c>
      <c r="G684" s="9">
        <v>21270.6</v>
      </c>
      <c r="H684" s="34">
        <v>0</v>
      </c>
      <c r="I684" s="9">
        <v>21270.6</v>
      </c>
      <c r="J684" s="11"/>
      <c r="K684" s="11"/>
      <c r="L684" s="11"/>
      <c r="M684" s="11"/>
      <c r="N684" s="11"/>
      <c r="O684" s="11"/>
      <c r="P684" s="11"/>
      <c r="Q684" s="11"/>
      <c r="R684" s="11"/>
      <c r="S684" s="11"/>
      <c r="T684" s="11"/>
      <c r="U684" s="11"/>
      <c r="V684" s="11"/>
    </row>
    <row r="685" spans="1:22" s="10" customFormat="1" ht="29.25" customHeight="1">
      <c r="A685" s="7" t="s">
        <v>1237</v>
      </c>
      <c r="B685" s="8" t="s">
        <v>1285</v>
      </c>
      <c r="C685" s="7" t="s">
        <v>1239</v>
      </c>
      <c r="D685" s="7" t="s">
        <v>14</v>
      </c>
      <c r="E685" s="7" t="s">
        <v>15</v>
      </c>
      <c r="F685" s="7" t="s">
        <v>1297</v>
      </c>
      <c r="G685" s="9">
        <v>16836.170000000002</v>
      </c>
      <c r="H685" s="34">
        <v>0</v>
      </c>
      <c r="I685" s="9">
        <v>16836.170000000002</v>
      </c>
      <c r="J685" s="11"/>
      <c r="K685" s="11"/>
      <c r="L685" s="11"/>
      <c r="M685" s="11"/>
      <c r="N685" s="11"/>
      <c r="O685" s="11"/>
      <c r="P685" s="11"/>
      <c r="Q685" s="11"/>
      <c r="R685" s="11"/>
      <c r="S685" s="11"/>
      <c r="T685" s="11"/>
      <c r="U685" s="11"/>
      <c r="V685" s="11"/>
    </row>
    <row r="686" spans="1:22" s="10" customFormat="1" ht="29.25" customHeight="1">
      <c r="A686" s="7" t="s">
        <v>1237</v>
      </c>
      <c r="B686" s="8" t="s">
        <v>1285</v>
      </c>
      <c r="C686" s="7" t="s">
        <v>1239</v>
      </c>
      <c r="D686" s="7" t="s">
        <v>14</v>
      </c>
      <c r="E686" s="7" t="s">
        <v>15</v>
      </c>
      <c r="F686" s="7" t="s">
        <v>1298</v>
      </c>
      <c r="G686" s="9">
        <v>4515.11</v>
      </c>
      <c r="H686" s="34">
        <v>0</v>
      </c>
      <c r="I686" s="9">
        <v>4515.11</v>
      </c>
      <c r="J686" s="11"/>
      <c r="K686" s="11"/>
      <c r="L686" s="11"/>
      <c r="M686" s="11"/>
      <c r="N686" s="11"/>
      <c r="O686" s="11"/>
      <c r="P686" s="11"/>
      <c r="Q686" s="11"/>
      <c r="R686" s="11"/>
      <c r="S686" s="11"/>
      <c r="T686" s="11"/>
      <c r="U686" s="11"/>
      <c r="V686" s="11"/>
    </row>
    <row r="687" spans="1:22" s="10" customFormat="1" ht="29.25" customHeight="1">
      <c r="A687" s="7" t="s">
        <v>1237</v>
      </c>
      <c r="B687" s="8" t="s">
        <v>1285</v>
      </c>
      <c r="C687" s="7" t="s">
        <v>1239</v>
      </c>
      <c r="D687" s="7" t="s">
        <v>14</v>
      </c>
      <c r="E687" s="7" t="s">
        <v>15</v>
      </c>
      <c r="F687" s="7" t="s">
        <v>1299</v>
      </c>
      <c r="G687" s="9">
        <v>1910.98</v>
      </c>
      <c r="H687" s="34">
        <v>0</v>
      </c>
      <c r="I687" s="9">
        <v>1910.98</v>
      </c>
      <c r="J687" s="11"/>
      <c r="K687" s="11"/>
      <c r="L687" s="11"/>
      <c r="M687" s="11"/>
      <c r="N687" s="11"/>
      <c r="O687" s="11"/>
      <c r="P687" s="11"/>
      <c r="Q687" s="11"/>
      <c r="R687" s="11"/>
      <c r="S687" s="11"/>
      <c r="T687" s="11"/>
      <c r="U687" s="11"/>
      <c r="V687" s="11"/>
    </row>
    <row r="688" spans="1:22" s="10" customFormat="1" ht="29.25" customHeight="1">
      <c r="A688" s="7" t="s">
        <v>1237</v>
      </c>
      <c r="B688" s="8" t="s">
        <v>1285</v>
      </c>
      <c r="C688" s="7" t="s">
        <v>1239</v>
      </c>
      <c r="D688" s="7" t="s">
        <v>14</v>
      </c>
      <c r="E688" s="7" t="s">
        <v>15</v>
      </c>
      <c r="F688" s="7" t="s">
        <v>1300</v>
      </c>
      <c r="G688" s="9">
        <v>971725.91</v>
      </c>
      <c r="H688" s="34">
        <v>0</v>
      </c>
      <c r="I688" s="9">
        <v>902247.65</v>
      </c>
      <c r="J688" s="11"/>
      <c r="K688" s="11"/>
      <c r="L688" s="11"/>
      <c r="M688" s="11"/>
      <c r="N688" s="11"/>
      <c r="O688" s="11"/>
      <c r="P688" s="11"/>
      <c r="Q688" s="11"/>
      <c r="R688" s="11"/>
      <c r="S688" s="11"/>
      <c r="T688" s="11"/>
      <c r="U688" s="11"/>
      <c r="V688" s="11"/>
    </row>
    <row r="689" spans="1:22" s="10" customFormat="1" ht="29.25" customHeight="1">
      <c r="A689" s="7" t="s">
        <v>1237</v>
      </c>
      <c r="B689" s="8" t="s">
        <v>1285</v>
      </c>
      <c r="C689" s="7" t="s">
        <v>1270</v>
      </c>
      <c r="D689" s="7" t="s">
        <v>14</v>
      </c>
      <c r="E689" s="7" t="s">
        <v>15</v>
      </c>
      <c r="F689" s="7" t="s">
        <v>1301</v>
      </c>
      <c r="G689" s="9">
        <v>7500</v>
      </c>
      <c r="H689" s="34">
        <v>0</v>
      </c>
      <c r="I689" s="9">
        <v>7500</v>
      </c>
      <c r="J689" s="11"/>
      <c r="K689" s="11"/>
      <c r="L689" s="11"/>
      <c r="M689" s="11"/>
      <c r="N689" s="11"/>
      <c r="O689" s="11"/>
      <c r="P689" s="11"/>
      <c r="Q689" s="11"/>
      <c r="R689" s="11"/>
      <c r="S689" s="11"/>
      <c r="T689" s="11"/>
      <c r="U689" s="11"/>
      <c r="V689" s="11"/>
    </row>
    <row r="690" spans="1:22" s="10" customFormat="1" ht="29.25" customHeight="1">
      <c r="A690" s="7" t="s">
        <v>1237</v>
      </c>
      <c r="B690" s="8" t="s">
        <v>1285</v>
      </c>
      <c r="C690" s="7" t="s">
        <v>1260</v>
      </c>
      <c r="D690" s="7" t="s">
        <v>14</v>
      </c>
      <c r="E690" s="7" t="s">
        <v>15</v>
      </c>
      <c r="F690" s="7" t="s">
        <v>1302</v>
      </c>
      <c r="G690" s="9">
        <v>2750</v>
      </c>
      <c r="H690" s="34">
        <v>0</v>
      </c>
      <c r="I690" s="9">
        <v>2750</v>
      </c>
      <c r="J690" s="11"/>
      <c r="K690" s="11"/>
      <c r="L690" s="11"/>
      <c r="M690" s="11"/>
      <c r="N690" s="11"/>
      <c r="O690" s="11"/>
      <c r="P690" s="11"/>
      <c r="Q690" s="11"/>
      <c r="R690" s="11"/>
      <c r="S690" s="11"/>
      <c r="T690" s="11"/>
      <c r="U690" s="11"/>
      <c r="V690" s="11"/>
    </row>
    <row r="691" spans="1:22" s="10" customFormat="1" ht="29.25" customHeight="1">
      <c r="A691" s="7" t="s">
        <v>1237</v>
      </c>
      <c r="B691" s="8" t="s">
        <v>1285</v>
      </c>
      <c r="C691" s="7" t="s">
        <v>1279</v>
      </c>
      <c r="D691" s="7" t="s">
        <v>14</v>
      </c>
      <c r="E691" s="7" t="s">
        <v>15</v>
      </c>
      <c r="F691" s="7" t="s">
        <v>1303</v>
      </c>
      <c r="G691" s="9">
        <v>713299.2</v>
      </c>
      <c r="H691" s="34">
        <v>0</v>
      </c>
      <c r="I691" s="9">
        <v>713299.2</v>
      </c>
      <c r="J691" s="11"/>
      <c r="K691" s="11"/>
      <c r="L691" s="11"/>
      <c r="M691" s="11"/>
      <c r="N691" s="11"/>
      <c r="O691" s="11"/>
      <c r="P691" s="11"/>
      <c r="Q691" s="11"/>
      <c r="R691" s="11"/>
      <c r="S691" s="11"/>
      <c r="T691" s="11"/>
      <c r="U691" s="11"/>
      <c r="V691" s="11"/>
    </row>
    <row r="692" spans="1:22" s="10" customFormat="1" ht="29.25" customHeight="1">
      <c r="A692" s="7" t="s">
        <v>1237</v>
      </c>
      <c r="B692" s="8" t="s">
        <v>1285</v>
      </c>
      <c r="C692" s="7" t="s">
        <v>1256</v>
      </c>
      <c r="D692" s="7" t="s">
        <v>14</v>
      </c>
      <c r="E692" s="7" t="s">
        <v>15</v>
      </c>
      <c r="F692" s="7" t="s">
        <v>1304</v>
      </c>
      <c r="G692" s="9">
        <v>2036484.54</v>
      </c>
      <c r="H692" s="34">
        <v>0</v>
      </c>
      <c r="I692" s="9">
        <v>1867220.61</v>
      </c>
      <c r="J692" s="11"/>
      <c r="K692" s="11"/>
      <c r="L692" s="11"/>
      <c r="M692" s="11"/>
      <c r="N692" s="11"/>
      <c r="O692" s="11"/>
      <c r="P692" s="11"/>
      <c r="Q692" s="11"/>
      <c r="R692" s="11"/>
      <c r="S692" s="11"/>
      <c r="T692" s="11"/>
      <c r="U692" s="11"/>
      <c r="V692" s="11"/>
    </row>
    <row r="693" spans="1:22" s="10" customFormat="1" ht="29.25" customHeight="1">
      <c r="A693" s="7" t="s">
        <v>1237</v>
      </c>
      <c r="B693" s="8" t="s">
        <v>1285</v>
      </c>
      <c r="C693" s="7" t="s">
        <v>1256</v>
      </c>
      <c r="D693" s="7" t="s">
        <v>14</v>
      </c>
      <c r="E693" s="7" t="s">
        <v>15</v>
      </c>
      <c r="F693" s="7" t="s">
        <v>1305</v>
      </c>
      <c r="G693" s="9">
        <v>126699</v>
      </c>
      <c r="H693" s="34">
        <v>0</v>
      </c>
      <c r="I693" s="9">
        <v>126699</v>
      </c>
      <c r="J693" s="11"/>
      <c r="K693" s="11"/>
      <c r="L693" s="11"/>
      <c r="M693" s="11"/>
      <c r="N693" s="11"/>
      <c r="O693" s="11"/>
      <c r="P693" s="11"/>
      <c r="Q693" s="11"/>
      <c r="R693" s="11"/>
      <c r="S693" s="11"/>
      <c r="T693" s="11"/>
      <c r="U693" s="11"/>
      <c r="V693" s="11"/>
    </row>
    <row r="694" spans="1:22" s="10" customFormat="1" ht="29.25" customHeight="1">
      <c r="A694" s="7" t="s">
        <v>1237</v>
      </c>
      <c r="B694" s="8" t="s">
        <v>1285</v>
      </c>
      <c r="C694" s="7" t="s">
        <v>1256</v>
      </c>
      <c r="D694" s="7" t="s">
        <v>14</v>
      </c>
      <c r="E694" s="7" t="s">
        <v>15</v>
      </c>
      <c r="F694" s="7" t="s">
        <v>1306</v>
      </c>
      <c r="G694" s="9">
        <v>13138.07</v>
      </c>
      <c r="H694" s="34">
        <v>0</v>
      </c>
      <c r="I694" s="9">
        <v>13138.07</v>
      </c>
      <c r="J694" s="11"/>
      <c r="K694" s="11"/>
      <c r="L694" s="11"/>
      <c r="M694" s="11"/>
      <c r="N694" s="11"/>
      <c r="O694" s="11"/>
      <c r="P694" s="11"/>
      <c r="Q694" s="11"/>
      <c r="R694" s="11"/>
      <c r="S694" s="11"/>
      <c r="T694" s="11"/>
      <c r="U694" s="11"/>
      <c r="V694" s="11"/>
    </row>
    <row r="695" spans="1:22" s="10" customFormat="1" ht="29.25" customHeight="1">
      <c r="A695" s="7" t="s">
        <v>1237</v>
      </c>
      <c r="B695" s="8" t="s">
        <v>1285</v>
      </c>
      <c r="C695" s="7" t="s">
        <v>1256</v>
      </c>
      <c r="D695" s="7" t="s">
        <v>14</v>
      </c>
      <c r="E695" s="7" t="s">
        <v>15</v>
      </c>
      <c r="F695" s="7" t="s">
        <v>1307</v>
      </c>
      <c r="G695" s="9">
        <v>1757.36</v>
      </c>
      <c r="H695" s="34">
        <v>0</v>
      </c>
      <c r="I695" s="9">
        <v>1757.36</v>
      </c>
      <c r="J695" s="11"/>
      <c r="K695" s="11"/>
      <c r="L695" s="11"/>
      <c r="M695" s="11"/>
      <c r="N695" s="11"/>
      <c r="O695" s="11"/>
      <c r="P695" s="11"/>
      <c r="Q695" s="11"/>
      <c r="R695" s="11"/>
      <c r="S695" s="11"/>
      <c r="T695" s="11"/>
      <c r="U695" s="11"/>
      <c r="V695" s="11"/>
    </row>
    <row r="696" spans="1:22" s="10" customFormat="1" ht="29.25" customHeight="1">
      <c r="A696" s="7" t="s">
        <v>1237</v>
      </c>
      <c r="B696" s="8" t="s">
        <v>1285</v>
      </c>
      <c r="C696" s="7" t="s">
        <v>1281</v>
      </c>
      <c r="D696" s="7" t="s">
        <v>14</v>
      </c>
      <c r="E696" s="7" t="s">
        <v>15</v>
      </c>
      <c r="F696" s="7" t="s">
        <v>1308</v>
      </c>
      <c r="G696" s="9">
        <v>78173.43000000001</v>
      </c>
      <c r="H696" s="34">
        <v>0</v>
      </c>
      <c r="I696" s="9">
        <v>78173.43000000001</v>
      </c>
      <c r="J696" s="11"/>
      <c r="K696" s="11"/>
      <c r="L696" s="11"/>
      <c r="M696" s="11"/>
      <c r="N696" s="11"/>
      <c r="O696" s="11"/>
      <c r="P696" s="11"/>
      <c r="Q696" s="11"/>
      <c r="R696" s="11"/>
      <c r="S696" s="11"/>
      <c r="T696" s="11"/>
      <c r="U696" s="11"/>
      <c r="V696" s="11"/>
    </row>
    <row r="697" spans="1:22" s="10" customFormat="1" ht="29.25" customHeight="1">
      <c r="A697" s="7" t="s">
        <v>1237</v>
      </c>
      <c r="B697" s="8" t="s">
        <v>1285</v>
      </c>
      <c r="C697" s="7" t="s">
        <v>1279</v>
      </c>
      <c r="D697" s="7" t="s">
        <v>14</v>
      </c>
      <c r="E697" s="7" t="s">
        <v>15</v>
      </c>
      <c r="F697" s="7" t="s">
        <v>1309</v>
      </c>
      <c r="G697" s="9">
        <v>4377.7300000000005</v>
      </c>
      <c r="H697" s="34">
        <v>0</v>
      </c>
      <c r="I697" s="9">
        <v>4377.7300000000005</v>
      </c>
      <c r="J697" s="11"/>
      <c r="K697" s="11"/>
      <c r="L697" s="11"/>
      <c r="M697" s="11"/>
      <c r="N697" s="11"/>
      <c r="O697" s="11"/>
      <c r="P697" s="11"/>
      <c r="Q697" s="11"/>
      <c r="R697" s="11"/>
      <c r="S697" s="11"/>
      <c r="T697" s="11"/>
      <c r="U697" s="11"/>
      <c r="V697" s="11"/>
    </row>
    <row r="698" spans="1:22" s="10" customFormat="1" ht="29.25" customHeight="1">
      <c r="A698" s="7" t="s">
        <v>1237</v>
      </c>
      <c r="B698" s="8" t="s">
        <v>1285</v>
      </c>
      <c r="C698" s="7" t="s">
        <v>1262</v>
      </c>
      <c r="D698" s="7" t="s">
        <v>14</v>
      </c>
      <c r="E698" s="7" t="s">
        <v>15</v>
      </c>
      <c r="F698" s="7" t="s">
        <v>1310</v>
      </c>
      <c r="G698" s="9">
        <v>120000</v>
      </c>
      <c r="H698" s="34">
        <v>0</v>
      </c>
      <c r="I698" s="9">
        <v>106800</v>
      </c>
      <c r="J698" s="11"/>
      <c r="K698" s="11"/>
      <c r="L698" s="11"/>
      <c r="M698" s="11"/>
      <c r="N698" s="11"/>
      <c r="O698" s="11"/>
      <c r="P698" s="11"/>
      <c r="Q698" s="11"/>
      <c r="R698" s="11"/>
      <c r="S698" s="11"/>
      <c r="T698" s="11"/>
      <c r="U698" s="11"/>
      <c r="V698" s="11"/>
    </row>
    <row r="699" spans="1:22" s="10" customFormat="1" ht="29.25" customHeight="1">
      <c r="A699" s="7" t="s">
        <v>1237</v>
      </c>
      <c r="B699" s="8" t="s">
        <v>1285</v>
      </c>
      <c r="C699" s="7" t="s">
        <v>1281</v>
      </c>
      <c r="D699" s="7" t="s">
        <v>14</v>
      </c>
      <c r="E699" s="7" t="s">
        <v>15</v>
      </c>
      <c r="F699" s="7" t="s">
        <v>1311</v>
      </c>
      <c r="G699" s="9">
        <v>1496.3</v>
      </c>
      <c r="H699" s="34">
        <v>0</v>
      </c>
      <c r="I699" s="9">
        <v>1496.3</v>
      </c>
      <c r="J699" s="11"/>
      <c r="K699" s="11"/>
      <c r="L699" s="11"/>
      <c r="M699" s="11"/>
      <c r="N699" s="11"/>
      <c r="O699" s="11"/>
      <c r="P699" s="11"/>
      <c r="Q699" s="11"/>
      <c r="R699" s="11"/>
      <c r="S699" s="11"/>
      <c r="T699" s="11"/>
      <c r="U699" s="11"/>
      <c r="V699" s="11"/>
    </row>
    <row r="700" spans="1:22" s="10" customFormat="1" ht="29.25" customHeight="1">
      <c r="A700" s="7" t="s">
        <v>1237</v>
      </c>
      <c r="B700" s="8" t="s">
        <v>1285</v>
      </c>
      <c r="C700" s="7" t="s">
        <v>1281</v>
      </c>
      <c r="D700" s="7" t="s">
        <v>14</v>
      </c>
      <c r="E700" s="7" t="s">
        <v>15</v>
      </c>
      <c r="F700" s="7" t="s">
        <v>1312</v>
      </c>
      <c r="G700" s="9">
        <v>725171.21</v>
      </c>
      <c r="H700" s="34">
        <v>0</v>
      </c>
      <c r="I700" s="9">
        <v>679082.25</v>
      </c>
      <c r="J700" s="11"/>
      <c r="K700" s="11"/>
      <c r="L700" s="11"/>
      <c r="M700" s="11"/>
      <c r="N700" s="11"/>
      <c r="O700" s="11"/>
      <c r="P700" s="11"/>
      <c r="Q700" s="11"/>
      <c r="R700" s="11"/>
      <c r="S700" s="11"/>
      <c r="T700" s="11"/>
      <c r="U700" s="11"/>
      <c r="V700" s="11"/>
    </row>
    <row r="701" spans="1:22" s="10" customFormat="1" ht="29.25" customHeight="1">
      <c r="A701" s="7" t="s">
        <v>1237</v>
      </c>
      <c r="B701" s="8" t="s">
        <v>1285</v>
      </c>
      <c r="C701" s="7" t="s">
        <v>1272</v>
      </c>
      <c r="D701" s="7" t="s">
        <v>14</v>
      </c>
      <c r="E701" s="7" t="s">
        <v>15</v>
      </c>
      <c r="F701" s="7" t="s">
        <v>1313</v>
      </c>
      <c r="G701" s="9">
        <v>82500</v>
      </c>
      <c r="H701" s="34">
        <v>0</v>
      </c>
      <c r="I701" s="9">
        <v>77421.16</v>
      </c>
      <c r="J701" s="11"/>
      <c r="K701" s="11"/>
      <c r="L701" s="11"/>
      <c r="M701" s="11"/>
      <c r="N701" s="11"/>
      <c r="O701" s="11"/>
      <c r="P701" s="11"/>
      <c r="Q701" s="11"/>
      <c r="R701" s="11"/>
      <c r="S701" s="11"/>
      <c r="T701" s="11"/>
      <c r="U701" s="11"/>
      <c r="V701" s="11"/>
    </row>
    <row r="702" spans="1:22" s="10" customFormat="1" ht="29.25" customHeight="1">
      <c r="A702" s="7" t="s">
        <v>1237</v>
      </c>
      <c r="B702" s="8" t="s">
        <v>1285</v>
      </c>
      <c r="C702" s="7" t="s">
        <v>1270</v>
      </c>
      <c r="D702" s="7" t="s">
        <v>14</v>
      </c>
      <c r="E702" s="7" t="s">
        <v>15</v>
      </c>
      <c r="F702" s="7" t="s">
        <v>1314</v>
      </c>
      <c r="G702" s="9">
        <v>15000</v>
      </c>
      <c r="H702" s="34">
        <v>0</v>
      </c>
      <c r="I702" s="9">
        <v>13863.01</v>
      </c>
      <c r="J702" s="11"/>
      <c r="K702" s="11"/>
      <c r="L702" s="11"/>
      <c r="M702" s="11"/>
      <c r="N702" s="11"/>
      <c r="O702" s="11"/>
      <c r="P702" s="11"/>
      <c r="Q702" s="11"/>
      <c r="R702" s="11"/>
      <c r="S702" s="11"/>
      <c r="T702" s="11"/>
      <c r="U702" s="11"/>
      <c r="V702" s="11"/>
    </row>
    <row r="703" spans="1:22" s="10" customFormat="1" ht="29.25" customHeight="1">
      <c r="A703" s="7" t="s">
        <v>1237</v>
      </c>
      <c r="B703" s="8" t="s">
        <v>1285</v>
      </c>
      <c r="C703" s="7" t="s">
        <v>1275</v>
      </c>
      <c r="D703" s="7" t="s">
        <v>14</v>
      </c>
      <c r="E703" s="7" t="s">
        <v>15</v>
      </c>
      <c r="F703" s="7" t="s">
        <v>1315</v>
      </c>
      <c r="G703" s="9">
        <v>15000</v>
      </c>
      <c r="H703" s="34">
        <v>0</v>
      </c>
      <c r="I703" s="9">
        <v>15000</v>
      </c>
      <c r="J703" s="11"/>
      <c r="K703" s="11"/>
      <c r="L703" s="11"/>
      <c r="M703" s="11"/>
      <c r="N703" s="11"/>
      <c r="O703" s="11"/>
      <c r="P703" s="11"/>
      <c r="Q703" s="11"/>
      <c r="R703" s="11"/>
      <c r="S703" s="11"/>
      <c r="T703" s="11"/>
      <c r="U703" s="11"/>
      <c r="V703" s="11"/>
    </row>
    <row r="704" spans="1:9" s="12" customFormat="1" ht="14.25" customHeight="1">
      <c r="A704" s="7" t="s">
        <v>1237</v>
      </c>
      <c r="B704" s="8" t="s">
        <v>1238</v>
      </c>
      <c r="C704" s="7" t="s">
        <v>1275</v>
      </c>
      <c r="D704" s="7" t="s">
        <v>14</v>
      </c>
      <c r="E704" s="7" t="s">
        <v>15</v>
      </c>
      <c r="F704" s="7" t="s">
        <v>1316</v>
      </c>
      <c r="G704" s="9">
        <v>15000</v>
      </c>
      <c r="H704" s="34">
        <v>0</v>
      </c>
      <c r="I704" s="9">
        <v>15000</v>
      </c>
    </row>
    <row r="705" spans="1:9" s="12" customFormat="1" ht="14.25" customHeight="1">
      <c r="A705" s="7" t="s">
        <v>1237</v>
      </c>
      <c r="B705" s="8" t="s">
        <v>1238</v>
      </c>
      <c r="C705" s="7" t="s">
        <v>1270</v>
      </c>
      <c r="D705" s="7" t="s">
        <v>14</v>
      </c>
      <c r="E705" s="7" t="s">
        <v>15</v>
      </c>
      <c r="F705" s="7" t="s">
        <v>1317</v>
      </c>
      <c r="G705" s="9">
        <v>15000</v>
      </c>
      <c r="H705" s="34">
        <v>0</v>
      </c>
      <c r="I705" s="9">
        <v>13863.01</v>
      </c>
    </row>
    <row r="706" spans="1:9" s="12" customFormat="1" ht="14.25" customHeight="1">
      <c r="A706" s="7" t="s">
        <v>1237</v>
      </c>
      <c r="B706" s="8" t="s">
        <v>1238</v>
      </c>
      <c r="C706" s="7" t="s">
        <v>1270</v>
      </c>
      <c r="D706" s="7" t="s">
        <v>14</v>
      </c>
      <c r="E706" s="7" t="s">
        <v>15</v>
      </c>
      <c r="F706" s="7" t="s">
        <v>1318</v>
      </c>
      <c r="G706" s="9">
        <v>7500</v>
      </c>
      <c r="H706" s="34">
        <v>0</v>
      </c>
      <c r="I706" s="9">
        <v>7500</v>
      </c>
    </row>
    <row r="707" spans="1:9" s="12" customFormat="1" ht="14.25" customHeight="1">
      <c r="A707" s="7" t="s">
        <v>1237</v>
      </c>
      <c r="B707" s="8" t="s">
        <v>1238</v>
      </c>
      <c r="C707" s="7" t="s">
        <v>1319</v>
      </c>
      <c r="D707" s="7" t="s">
        <v>14</v>
      </c>
      <c r="E707" s="7" t="s">
        <v>15</v>
      </c>
      <c r="F707" s="7" t="s">
        <v>1320</v>
      </c>
      <c r="G707" s="9">
        <v>79090.51</v>
      </c>
      <c r="H707" s="34">
        <v>0</v>
      </c>
      <c r="I707" s="9">
        <v>79090.51</v>
      </c>
    </row>
    <row r="708" spans="1:9" s="12" customFormat="1" ht="14.25" customHeight="1">
      <c r="A708" s="7" t="s">
        <v>1237</v>
      </c>
      <c r="B708" s="8" t="s">
        <v>1238</v>
      </c>
      <c r="C708" s="7" t="s">
        <v>1321</v>
      </c>
      <c r="D708" s="7" t="s">
        <v>14</v>
      </c>
      <c r="E708" s="7" t="s">
        <v>15</v>
      </c>
      <c r="F708" s="7" t="s">
        <v>1322</v>
      </c>
      <c r="G708" s="9">
        <v>4377.7300000000005</v>
      </c>
      <c r="H708" s="34">
        <v>0</v>
      </c>
      <c r="I708" s="9">
        <v>4377.7300000000005</v>
      </c>
    </row>
    <row r="709" spans="1:9" s="12" customFormat="1" ht="14.25" customHeight="1">
      <c r="A709" s="7" t="s">
        <v>1237</v>
      </c>
      <c r="B709" s="8" t="s">
        <v>1238</v>
      </c>
      <c r="C709" s="7" t="s">
        <v>1319</v>
      </c>
      <c r="D709" s="7" t="s">
        <v>14</v>
      </c>
      <c r="E709" s="7" t="s">
        <v>15</v>
      </c>
      <c r="F709" s="7" t="s">
        <v>1323</v>
      </c>
      <c r="G709" s="9">
        <v>2785</v>
      </c>
      <c r="H709" s="34">
        <v>0</v>
      </c>
      <c r="I709" s="9">
        <v>2785</v>
      </c>
    </row>
    <row r="710" spans="1:9" s="12" customFormat="1" ht="14.25" customHeight="1">
      <c r="A710" s="7" t="s">
        <v>1237</v>
      </c>
      <c r="B710" s="8" t="s">
        <v>1238</v>
      </c>
      <c r="C710" s="7" t="s">
        <v>1321</v>
      </c>
      <c r="D710" s="7" t="s">
        <v>14</v>
      </c>
      <c r="E710" s="7" t="s">
        <v>15</v>
      </c>
      <c r="F710" s="7" t="s">
        <v>1324</v>
      </c>
      <c r="G710" s="9">
        <v>713299.2</v>
      </c>
      <c r="H710" s="34">
        <v>0</v>
      </c>
      <c r="I710" s="9">
        <v>713299.2</v>
      </c>
    </row>
    <row r="711" spans="1:9" s="12" customFormat="1" ht="14.25" customHeight="1">
      <c r="A711" s="7" t="s">
        <v>1237</v>
      </c>
      <c r="B711" s="8" t="s">
        <v>1238</v>
      </c>
      <c r="C711" s="7" t="s">
        <v>1325</v>
      </c>
      <c r="D711" s="7" t="s">
        <v>14</v>
      </c>
      <c r="E711" s="7" t="s">
        <v>15</v>
      </c>
      <c r="F711" s="7" t="s">
        <v>1326</v>
      </c>
      <c r="G711" s="9">
        <v>4570748.31</v>
      </c>
      <c r="H711" s="34">
        <v>0</v>
      </c>
      <c r="I711" s="9">
        <v>3684035.15</v>
      </c>
    </row>
    <row r="712" spans="1:9" s="12" customFormat="1" ht="14.25" customHeight="1">
      <c r="A712" s="7" t="s">
        <v>1237</v>
      </c>
      <c r="B712" s="8" t="s">
        <v>1238</v>
      </c>
      <c r="C712" s="7" t="s">
        <v>1325</v>
      </c>
      <c r="D712" s="7" t="s">
        <v>14</v>
      </c>
      <c r="E712" s="7" t="s">
        <v>15</v>
      </c>
      <c r="F712" s="7" t="s">
        <v>1327</v>
      </c>
      <c r="G712" s="9">
        <v>3184022.4</v>
      </c>
      <c r="H712" s="34">
        <v>0</v>
      </c>
      <c r="I712" s="9">
        <v>3184022.4</v>
      </c>
    </row>
    <row r="713" spans="1:9" s="12" customFormat="1" ht="14.25" customHeight="1">
      <c r="A713" s="7" t="s">
        <v>1237</v>
      </c>
      <c r="B713" s="8" t="s">
        <v>1238</v>
      </c>
      <c r="C713" s="7" t="s">
        <v>1325</v>
      </c>
      <c r="D713" s="7" t="s">
        <v>14</v>
      </c>
      <c r="E713" s="7" t="s">
        <v>15</v>
      </c>
      <c r="F713" s="7" t="s">
        <v>1328</v>
      </c>
      <c r="G713" s="9">
        <v>680522.02</v>
      </c>
      <c r="H713" s="34">
        <v>0</v>
      </c>
      <c r="I713" s="9">
        <v>680522.02</v>
      </c>
    </row>
    <row r="714" spans="1:9" s="12" customFormat="1" ht="14.25" customHeight="1">
      <c r="A714" s="7" t="s">
        <v>1237</v>
      </c>
      <c r="B714" s="8" t="s">
        <v>1238</v>
      </c>
      <c r="C714" s="7" t="s">
        <v>1325</v>
      </c>
      <c r="D714" s="7" t="s">
        <v>14</v>
      </c>
      <c r="E714" s="7" t="s">
        <v>15</v>
      </c>
      <c r="F714" s="7" t="s">
        <v>1329</v>
      </c>
      <c r="G714" s="9">
        <v>530864.6900000001</v>
      </c>
      <c r="H714" s="34">
        <v>0</v>
      </c>
      <c r="I714" s="9">
        <v>530864.6900000001</v>
      </c>
    </row>
    <row r="715" spans="1:9" s="12" customFormat="1" ht="14.25" customHeight="1">
      <c r="A715" s="7" t="s">
        <v>1237</v>
      </c>
      <c r="B715" s="8" t="s">
        <v>1238</v>
      </c>
      <c r="C715" s="7" t="s">
        <v>1325</v>
      </c>
      <c r="D715" s="7" t="s">
        <v>14</v>
      </c>
      <c r="E715" s="7" t="s">
        <v>15</v>
      </c>
      <c r="F715" s="7" t="s">
        <v>1330</v>
      </c>
      <c r="G715" s="9">
        <v>192487.24</v>
      </c>
      <c r="H715" s="34">
        <v>0</v>
      </c>
      <c r="I715" s="9">
        <v>192487.24</v>
      </c>
    </row>
    <row r="716" spans="1:9" s="12" customFormat="1" ht="14.25" customHeight="1">
      <c r="A716" s="7" t="s">
        <v>1237</v>
      </c>
      <c r="B716" s="8" t="s">
        <v>1238</v>
      </c>
      <c r="C716" s="7" t="s">
        <v>1325</v>
      </c>
      <c r="D716" s="7" t="s">
        <v>14</v>
      </c>
      <c r="E716" s="7" t="s">
        <v>15</v>
      </c>
      <c r="F716" s="7" t="s">
        <v>1331</v>
      </c>
      <c r="G716" s="9">
        <v>127975.82</v>
      </c>
      <c r="H716" s="34">
        <v>0</v>
      </c>
      <c r="I716" s="9">
        <v>127975.82</v>
      </c>
    </row>
    <row r="717" spans="1:9" s="12" customFormat="1" ht="14.25" customHeight="1">
      <c r="A717" s="7" t="s">
        <v>1237</v>
      </c>
      <c r="B717" s="8" t="s">
        <v>1238</v>
      </c>
      <c r="C717" s="7" t="s">
        <v>1325</v>
      </c>
      <c r="D717" s="7" t="s">
        <v>14</v>
      </c>
      <c r="E717" s="7" t="s">
        <v>15</v>
      </c>
      <c r="F717" s="7" t="s">
        <v>1332</v>
      </c>
      <c r="G717" s="9">
        <v>84585.6</v>
      </c>
      <c r="H717" s="34">
        <v>0</v>
      </c>
      <c r="I717" s="9">
        <v>84585.6</v>
      </c>
    </row>
    <row r="718" spans="1:9" s="12" customFormat="1" ht="14.25" customHeight="1">
      <c r="A718" s="7" t="s">
        <v>1237</v>
      </c>
      <c r="B718" s="8" t="s">
        <v>1238</v>
      </c>
      <c r="C718" s="7" t="s">
        <v>1325</v>
      </c>
      <c r="D718" s="7" t="s">
        <v>14</v>
      </c>
      <c r="E718" s="7" t="s">
        <v>15</v>
      </c>
      <c r="F718" s="7" t="s">
        <v>1333</v>
      </c>
      <c r="G718" s="9">
        <v>80755.51</v>
      </c>
      <c r="H718" s="34">
        <v>0</v>
      </c>
      <c r="I718" s="9">
        <v>80755.51</v>
      </c>
    </row>
    <row r="719" spans="1:9" s="12" customFormat="1" ht="14.25" customHeight="1">
      <c r="A719" s="7" t="s">
        <v>1237</v>
      </c>
      <c r="B719" s="8" t="s">
        <v>1238</v>
      </c>
      <c r="C719" s="7" t="s">
        <v>1325</v>
      </c>
      <c r="D719" s="7" t="s">
        <v>14</v>
      </c>
      <c r="E719" s="7" t="s">
        <v>15</v>
      </c>
      <c r="F719" s="7" t="s">
        <v>1334</v>
      </c>
      <c r="G719" s="9">
        <v>22997.22</v>
      </c>
      <c r="H719" s="34">
        <v>0</v>
      </c>
      <c r="I719" s="9">
        <v>22997.22</v>
      </c>
    </row>
    <row r="720" spans="1:9" s="12" customFormat="1" ht="14.25" customHeight="1">
      <c r="A720" s="7" t="s">
        <v>1237</v>
      </c>
      <c r="B720" s="8" t="s">
        <v>1238</v>
      </c>
      <c r="C720" s="7" t="s">
        <v>1325</v>
      </c>
      <c r="D720" s="7" t="s">
        <v>14</v>
      </c>
      <c r="E720" s="7" t="s">
        <v>15</v>
      </c>
      <c r="F720" s="7" t="s">
        <v>1335</v>
      </c>
      <c r="G720" s="9">
        <v>15458.15</v>
      </c>
      <c r="H720" s="34">
        <v>0</v>
      </c>
      <c r="I720" s="9">
        <v>15458.15</v>
      </c>
    </row>
    <row r="721" spans="1:9" s="12" customFormat="1" ht="14.25" customHeight="1">
      <c r="A721" s="7" t="s">
        <v>1237</v>
      </c>
      <c r="B721" s="8" t="s">
        <v>1238</v>
      </c>
      <c r="C721" s="7" t="s">
        <v>1325</v>
      </c>
      <c r="D721" s="7" t="s">
        <v>14</v>
      </c>
      <c r="E721" s="7" t="s">
        <v>15</v>
      </c>
      <c r="F721" s="7" t="s">
        <v>1336</v>
      </c>
      <c r="G721" s="9">
        <v>6104.98</v>
      </c>
      <c r="H721" s="34">
        <v>0</v>
      </c>
      <c r="I721" s="9">
        <v>6104.98</v>
      </c>
    </row>
    <row r="722" spans="1:9" s="12" customFormat="1" ht="28.5" customHeight="1">
      <c r="A722" s="7" t="s">
        <v>1237</v>
      </c>
      <c r="B722" s="8" t="s">
        <v>1238</v>
      </c>
      <c r="C722" s="7" t="s">
        <v>1260</v>
      </c>
      <c r="D722" s="7" t="s">
        <v>14</v>
      </c>
      <c r="E722" s="7" t="s">
        <v>15</v>
      </c>
      <c r="F722" s="7" t="s">
        <v>1337</v>
      </c>
      <c r="G722" s="9">
        <v>2750</v>
      </c>
      <c r="H722" s="34">
        <v>0</v>
      </c>
      <c r="I722" s="9">
        <v>2750</v>
      </c>
    </row>
    <row r="723" spans="1:9" s="12" customFormat="1" ht="14.25" customHeight="1">
      <c r="A723" s="7" t="s">
        <v>1237</v>
      </c>
      <c r="B723" s="8" t="s">
        <v>1238</v>
      </c>
      <c r="C723" s="7" t="s">
        <v>1325</v>
      </c>
      <c r="D723" s="7" t="s">
        <v>14</v>
      </c>
      <c r="E723" s="7" t="s">
        <v>15</v>
      </c>
      <c r="F723" s="7" t="s">
        <v>1338</v>
      </c>
      <c r="G723" s="9">
        <v>955.71</v>
      </c>
      <c r="H723" s="34">
        <v>0</v>
      </c>
      <c r="I723" s="9">
        <v>955.71</v>
      </c>
    </row>
    <row r="724" spans="1:9" s="12" customFormat="1" ht="14.25" customHeight="1">
      <c r="A724" s="7" t="s">
        <v>1237</v>
      </c>
      <c r="B724" s="8" t="s">
        <v>1238</v>
      </c>
      <c r="C724" s="7" t="s">
        <v>1319</v>
      </c>
      <c r="D724" s="7" t="s">
        <v>14</v>
      </c>
      <c r="E724" s="7" t="s">
        <v>15</v>
      </c>
      <c r="F724" s="7" t="s">
        <v>1339</v>
      </c>
      <c r="G724" s="9">
        <v>416614.91</v>
      </c>
      <c r="H724" s="34">
        <v>0</v>
      </c>
      <c r="I724" s="9">
        <v>416614.91</v>
      </c>
    </row>
    <row r="725" spans="1:9" s="12" customFormat="1" ht="14.25" customHeight="1">
      <c r="A725" s="7" t="s">
        <v>1237</v>
      </c>
      <c r="B725" s="8" t="s">
        <v>1238</v>
      </c>
      <c r="C725" s="7" t="s">
        <v>1262</v>
      </c>
      <c r="D725" s="7" t="s">
        <v>14</v>
      </c>
      <c r="E725" s="7" t="s">
        <v>15</v>
      </c>
      <c r="F725" s="7" t="s">
        <v>1340</v>
      </c>
      <c r="G725" s="9">
        <v>120000</v>
      </c>
      <c r="H725" s="34">
        <v>0</v>
      </c>
      <c r="I725" s="9">
        <v>105814.56</v>
      </c>
    </row>
    <row r="726" spans="1:9" s="12" customFormat="1" ht="14.25" customHeight="1">
      <c r="A726" s="7" t="s">
        <v>1237</v>
      </c>
      <c r="B726" s="8" t="s">
        <v>1238</v>
      </c>
      <c r="C726" s="7" t="s">
        <v>1325</v>
      </c>
      <c r="D726" s="7" t="s">
        <v>14</v>
      </c>
      <c r="E726" s="7" t="s">
        <v>15</v>
      </c>
      <c r="F726" s="7" t="s">
        <v>1341</v>
      </c>
      <c r="G726" s="9">
        <v>4949.400000000001</v>
      </c>
      <c r="H726" s="34">
        <v>0</v>
      </c>
      <c r="I726" s="9">
        <v>4949.400000000001</v>
      </c>
    </row>
    <row r="727" spans="1:9" s="12" customFormat="1" ht="14.25" customHeight="1">
      <c r="A727" s="7" t="s">
        <v>1237</v>
      </c>
      <c r="B727" s="8" t="s">
        <v>1238</v>
      </c>
      <c r="C727" s="7" t="s">
        <v>1325</v>
      </c>
      <c r="D727" s="7" t="s">
        <v>14</v>
      </c>
      <c r="E727" s="7" t="s">
        <v>15</v>
      </c>
      <c r="F727" s="7" t="s">
        <v>1342</v>
      </c>
      <c r="G727" s="9">
        <v>3837.84</v>
      </c>
      <c r="H727" s="34">
        <v>0</v>
      </c>
      <c r="I727" s="9">
        <v>3837.84</v>
      </c>
    </row>
    <row r="728" spans="1:9" s="12" customFormat="1" ht="14.25" customHeight="1">
      <c r="A728" s="7" t="s">
        <v>1237</v>
      </c>
      <c r="B728" s="8" t="s">
        <v>1238</v>
      </c>
      <c r="C728" s="7" t="s">
        <v>1325</v>
      </c>
      <c r="D728" s="7" t="s">
        <v>14</v>
      </c>
      <c r="E728" s="7" t="s">
        <v>15</v>
      </c>
      <c r="F728" s="7" t="s">
        <v>1343</v>
      </c>
      <c r="G728" s="9">
        <v>636.78</v>
      </c>
      <c r="H728" s="34">
        <v>0</v>
      </c>
      <c r="I728" s="9">
        <v>636.78</v>
      </c>
    </row>
    <row r="729" spans="1:9" s="12" customFormat="1" ht="28.5" customHeight="1">
      <c r="A729" s="7" t="s">
        <v>1237</v>
      </c>
      <c r="B729" s="8" t="s">
        <v>1238</v>
      </c>
      <c r="C729" s="7" t="s">
        <v>1260</v>
      </c>
      <c r="D729" s="7" t="s">
        <v>14</v>
      </c>
      <c r="E729" s="7" t="s">
        <v>15</v>
      </c>
      <c r="F729" s="7" t="s">
        <v>1344</v>
      </c>
      <c r="G729" s="9">
        <v>310</v>
      </c>
      <c r="H729" s="34">
        <v>0</v>
      </c>
      <c r="I729" s="9">
        <v>310</v>
      </c>
    </row>
    <row r="730" spans="1:9" s="12" customFormat="1" ht="14.25" customHeight="1">
      <c r="A730" s="7" t="s">
        <v>1237</v>
      </c>
      <c r="B730" s="8" t="s">
        <v>1238</v>
      </c>
      <c r="C730" s="7" t="s">
        <v>1325</v>
      </c>
      <c r="D730" s="7" t="s">
        <v>14</v>
      </c>
      <c r="E730" s="7" t="s">
        <v>15</v>
      </c>
      <c r="F730" s="7" t="s">
        <v>1345</v>
      </c>
      <c r="G730" s="9">
        <v>275.12</v>
      </c>
      <c r="H730" s="34">
        <v>0</v>
      </c>
      <c r="I730" s="9">
        <v>275.12</v>
      </c>
    </row>
    <row r="731" spans="1:9" s="12" customFormat="1" ht="14.25" customHeight="1">
      <c r="A731" s="7" t="s">
        <v>1237</v>
      </c>
      <c r="B731" s="8" t="s">
        <v>1238</v>
      </c>
      <c r="C731" s="7" t="s">
        <v>1325</v>
      </c>
      <c r="D731" s="7" t="s">
        <v>14</v>
      </c>
      <c r="E731" s="7" t="s">
        <v>15</v>
      </c>
      <c r="F731" s="7" t="s">
        <v>1346</v>
      </c>
      <c r="G731" s="9">
        <v>171.09</v>
      </c>
      <c r="H731" s="34">
        <v>0</v>
      </c>
      <c r="I731" s="9">
        <v>171.09</v>
      </c>
    </row>
    <row r="732" spans="1:9" s="12" customFormat="1" ht="14.25" customHeight="1">
      <c r="A732" s="7" t="s">
        <v>1237</v>
      </c>
      <c r="B732" s="8" t="s">
        <v>1238</v>
      </c>
      <c r="C732" s="7" t="s">
        <v>1325</v>
      </c>
      <c r="D732" s="7" t="s">
        <v>14</v>
      </c>
      <c r="E732" s="7" t="s">
        <v>15</v>
      </c>
      <c r="F732" s="7" t="s">
        <v>1347</v>
      </c>
      <c r="G732" s="9">
        <v>151.70000000000002</v>
      </c>
      <c r="H732" s="34">
        <v>0</v>
      </c>
      <c r="I732" s="9">
        <v>151.70000000000002</v>
      </c>
    </row>
    <row r="733" spans="1:9" s="12" customFormat="1" ht="14.25" customHeight="1">
      <c r="A733" s="7" t="s">
        <v>1237</v>
      </c>
      <c r="B733" s="8" t="s">
        <v>1238</v>
      </c>
      <c r="C733" s="7" t="s">
        <v>1325</v>
      </c>
      <c r="D733" s="7" t="s">
        <v>14</v>
      </c>
      <c r="E733" s="7" t="s">
        <v>15</v>
      </c>
      <c r="F733" s="7" t="s">
        <v>1348</v>
      </c>
      <c r="G733" s="9">
        <v>80.43</v>
      </c>
      <c r="H733" s="34">
        <v>0</v>
      </c>
      <c r="I733" s="9">
        <v>80.43</v>
      </c>
    </row>
    <row r="734" spans="1:9" s="12" customFormat="1" ht="29.25" customHeight="1">
      <c r="A734" s="7" t="s">
        <v>1237</v>
      </c>
      <c r="B734" s="8" t="s">
        <v>1238</v>
      </c>
      <c r="C734" s="7" t="s">
        <v>1254</v>
      </c>
      <c r="D734" s="7" t="s">
        <v>14</v>
      </c>
      <c r="E734" s="7" t="s">
        <v>15</v>
      </c>
      <c r="F734" s="7" t="s">
        <v>1349</v>
      </c>
      <c r="G734" s="9">
        <v>976333.5</v>
      </c>
      <c r="H734" s="34">
        <v>0</v>
      </c>
      <c r="I734" s="9">
        <v>905862.73</v>
      </c>
    </row>
    <row r="735" spans="1:9" s="12" customFormat="1" ht="14.25" customHeight="1">
      <c r="A735" s="7" t="s">
        <v>1237</v>
      </c>
      <c r="B735" s="8" t="s">
        <v>1238</v>
      </c>
      <c r="C735" s="7" t="s">
        <v>1350</v>
      </c>
      <c r="D735" s="7" t="s">
        <v>14</v>
      </c>
      <c r="E735" s="7" t="s">
        <v>15</v>
      </c>
      <c r="F735" s="7" t="s">
        <v>1351</v>
      </c>
      <c r="G735" s="9">
        <v>82500</v>
      </c>
      <c r="H735" s="34">
        <v>0</v>
      </c>
      <c r="I735" s="9">
        <v>76999.53</v>
      </c>
    </row>
    <row r="736" spans="1:9" s="12" customFormat="1" ht="14.25" customHeight="1">
      <c r="A736" s="7" t="s">
        <v>1237</v>
      </c>
      <c r="B736" s="8" t="s">
        <v>1238</v>
      </c>
      <c r="C736" s="7" t="s">
        <v>1254</v>
      </c>
      <c r="D736" s="7" t="s">
        <v>14</v>
      </c>
      <c r="E736" s="7" t="s">
        <v>15</v>
      </c>
      <c r="F736" s="7" t="s">
        <v>1352</v>
      </c>
      <c r="G736" s="9">
        <v>9022.82</v>
      </c>
      <c r="H736" s="34">
        <v>0</v>
      </c>
      <c r="I736" s="9">
        <v>9022.82</v>
      </c>
    </row>
    <row r="737" spans="1:9" s="12" customFormat="1" ht="28.5" customHeight="1">
      <c r="A737" s="7" t="s">
        <v>1237</v>
      </c>
      <c r="B737" s="8" t="s">
        <v>1238</v>
      </c>
      <c r="C737" s="7" t="s">
        <v>1256</v>
      </c>
      <c r="D737" s="7" t="s">
        <v>14</v>
      </c>
      <c r="E737" s="7" t="s">
        <v>15</v>
      </c>
      <c r="F737" s="7" t="s">
        <v>1353</v>
      </c>
      <c r="G737" s="9">
        <v>2046031.27</v>
      </c>
      <c r="H737" s="34">
        <v>0</v>
      </c>
      <c r="I737" s="9">
        <v>1876327.68</v>
      </c>
    </row>
    <row r="738" spans="1:9" s="12" customFormat="1" ht="28.5" customHeight="1">
      <c r="A738" s="7" t="s">
        <v>1237</v>
      </c>
      <c r="B738" s="8" t="s">
        <v>1238</v>
      </c>
      <c r="C738" s="7" t="s">
        <v>1256</v>
      </c>
      <c r="D738" s="7" t="s">
        <v>14</v>
      </c>
      <c r="E738" s="7" t="s">
        <v>15</v>
      </c>
      <c r="F738" s="7" t="s">
        <v>1354</v>
      </c>
      <c r="G738" s="9">
        <v>127812</v>
      </c>
      <c r="H738" s="34">
        <v>0</v>
      </c>
      <c r="I738" s="9">
        <v>127812</v>
      </c>
    </row>
    <row r="739" spans="1:9" s="12" customFormat="1" ht="28.5" customHeight="1">
      <c r="A739" s="7" t="s">
        <v>1237</v>
      </c>
      <c r="B739" s="8" t="s">
        <v>1238</v>
      </c>
      <c r="C739" s="7" t="s">
        <v>1256</v>
      </c>
      <c r="D739" s="7" t="s">
        <v>14</v>
      </c>
      <c r="E739" s="7" t="s">
        <v>15</v>
      </c>
      <c r="F739" s="7" t="s">
        <v>1355</v>
      </c>
      <c r="G739" s="9">
        <v>14516.09</v>
      </c>
      <c r="H739" s="34">
        <v>0</v>
      </c>
      <c r="I739" s="9">
        <v>14516.09</v>
      </c>
    </row>
    <row r="740" spans="1:9" s="12" customFormat="1" ht="14.25" customHeight="1">
      <c r="A740" s="7" t="s">
        <v>1237</v>
      </c>
      <c r="B740" s="8" t="s">
        <v>1238</v>
      </c>
      <c r="C740" s="7" t="s">
        <v>1272</v>
      </c>
      <c r="D740" s="7" t="s">
        <v>14</v>
      </c>
      <c r="E740" s="7" t="s">
        <v>15</v>
      </c>
      <c r="F740" s="7" t="s">
        <v>1356</v>
      </c>
      <c r="G740" s="9">
        <v>716926.99</v>
      </c>
      <c r="H740" s="34">
        <v>0</v>
      </c>
      <c r="I740" s="9">
        <v>671176.06</v>
      </c>
    </row>
    <row r="741" spans="1:9" s="12" customFormat="1" ht="28.5" customHeight="1">
      <c r="A741" s="7" t="s">
        <v>1237</v>
      </c>
      <c r="B741" s="8" t="s">
        <v>1238</v>
      </c>
      <c r="C741" s="7" t="s">
        <v>1256</v>
      </c>
      <c r="D741" s="7" t="s">
        <v>14</v>
      </c>
      <c r="E741" s="7" t="s">
        <v>15</v>
      </c>
      <c r="F741" s="7" t="s">
        <v>1357</v>
      </c>
      <c r="G741" s="9">
        <v>23063.37</v>
      </c>
      <c r="H741" s="34">
        <v>0</v>
      </c>
      <c r="I741" s="9">
        <v>23063.37</v>
      </c>
    </row>
    <row r="742" spans="1:9" s="12" customFormat="1" ht="32.25" customHeight="1">
      <c r="A742" s="7" t="s">
        <v>1237</v>
      </c>
      <c r="B742" s="8" t="s">
        <v>1238</v>
      </c>
      <c r="C742" s="7" t="s">
        <v>1254</v>
      </c>
      <c r="D742" s="7" t="s">
        <v>14</v>
      </c>
      <c r="E742" s="7" t="s">
        <v>15</v>
      </c>
      <c r="F742" s="7" t="s">
        <v>1358</v>
      </c>
      <c r="G742" s="9">
        <v>976333.5</v>
      </c>
      <c r="H742" s="34">
        <v>0</v>
      </c>
      <c r="I742" s="9">
        <v>905862.73</v>
      </c>
    </row>
    <row r="743" spans="1:9" s="12" customFormat="1" ht="32.25" customHeight="1">
      <c r="A743" s="7" t="s">
        <v>1237</v>
      </c>
      <c r="B743" s="8" t="s">
        <v>1238</v>
      </c>
      <c r="C743" s="7" t="s">
        <v>1256</v>
      </c>
      <c r="D743" s="7" t="s">
        <v>14</v>
      </c>
      <c r="E743" s="7" t="s">
        <v>15</v>
      </c>
      <c r="F743" s="7" t="s">
        <v>1359</v>
      </c>
      <c r="G743" s="9">
        <v>2046031.27</v>
      </c>
      <c r="H743" s="34">
        <v>0</v>
      </c>
      <c r="I743" s="9">
        <v>1876327.68</v>
      </c>
    </row>
    <row r="744" spans="1:9" s="12" customFormat="1" ht="32.25" customHeight="1">
      <c r="A744" s="7" t="s">
        <v>1237</v>
      </c>
      <c r="B744" s="8" t="s">
        <v>1238</v>
      </c>
      <c r="C744" s="7" t="s">
        <v>1256</v>
      </c>
      <c r="D744" s="7" t="s">
        <v>14</v>
      </c>
      <c r="E744" s="7" t="s">
        <v>15</v>
      </c>
      <c r="F744" s="7" t="s">
        <v>1360</v>
      </c>
      <c r="G744" s="9">
        <v>129471.57</v>
      </c>
      <c r="H744" s="34">
        <v>0</v>
      </c>
      <c r="I744" s="9">
        <v>129471.57</v>
      </c>
    </row>
    <row r="745" spans="1:9" s="12" customFormat="1" ht="32.25" customHeight="1">
      <c r="A745" s="7" t="s">
        <v>1237</v>
      </c>
      <c r="B745" s="8" t="s">
        <v>1238</v>
      </c>
      <c r="C745" s="7" t="s">
        <v>1256</v>
      </c>
      <c r="D745" s="7" t="s">
        <v>14</v>
      </c>
      <c r="E745" s="7" t="s">
        <v>15</v>
      </c>
      <c r="F745" s="7" t="s">
        <v>1361</v>
      </c>
      <c r="G745" s="9">
        <v>14516.09</v>
      </c>
      <c r="H745" s="34">
        <v>0</v>
      </c>
      <c r="I745" s="9">
        <v>14516.09</v>
      </c>
    </row>
    <row r="746" spans="1:9" s="12" customFormat="1" ht="32.25" customHeight="1">
      <c r="A746" s="7" t="s">
        <v>1237</v>
      </c>
      <c r="B746" s="8" t="s">
        <v>1238</v>
      </c>
      <c r="C746" s="7" t="s">
        <v>1256</v>
      </c>
      <c r="D746" s="7" t="s">
        <v>14</v>
      </c>
      <c r="E746" s="7" t="s">
        <v>15</v>
      </c>
      <c r="F746" s="7" t="s">
        <v>1362</v>
      </c>
      <c r="G746" s="9">
        <v>3641.58</v>
      </c>
      <c r="H746" s="34">
        <v>0</v>
      </c>
      <c r="I746" s="9">
        <v>3641.58</v>
      </c>
    </row>
    <row r="747" spans="1:9" s="12" customFormat="1" ht="32.25" customHeight="1">
      <c r="A747" s="7" t="s">
        <v>1237</v>
      </c>
      <c r="B747" s="8" t="s">
        <v>1238</v>
      </c>
      <c r="C747" s="7" t="s">
        <v>1350</v>
      </c>
      <c r="D747" s="7" t="s">
        <v>14</v>
      </c>
      <c r="E747" s="7" t="s">
        <v>15</v>
      </c>
      <c r="F747" s="7" t="s">
        <v>1363</v>
      </c>
      <c r="G747" s="9">
        <v>45000</v>
      </c>
      <c r="H747" s="34">
        <v>0</v>
      </c>
      <c r="I747" s="9">
        <v>43729.4</v>
      </c>
    </row>
    <row r="748" spans="1:9" s="12" customFormat="1" ht="32.25" customHeight="1">
      <c r="A748" s="7" t="s">
        <v>1237</v>
      </c>
      <c r="B748" s="8" t="s">
        <v>1238</v>
      </c>
      <c r="C748" s="7" t="s">
        <v>1272</v>
      </c>
      <c r="D748" s="7" t="s">
        <v>14</v>
      </c>
      <c r="E748" s="7" t="s">
        <v>15</v>
      </c>
      <c r="F748" s="7" t="s">
        <v>1364</v>
      </c>
      <c r="G748" s="9">
        <v>352500</v>
      </c>
      <c r="H748" s="34">
        <v>0</v>
      </c>
      <c r="I748" s="9">
        <v>343097.56</v>
      </c>
    </row>
    <row r="749" spans="1:9" s="12" customFormat="1" ht="32.25" customHeight="1">
      <c r="A749" s="7" t="s">
        <v>1237</v>
      </c>
      <c r="B749" s="8" t="s">
        <v>1238</v>
      </c>
      <c r="C749" s="7" t="s">
        <v>1365</v>
      </c>
      <c r="D749" s="7" t="s">
        <v>14</v>
      </c>
      <c r="E749" s="7" t="s">
        <v>15</v>
      </c>
      <c r="F749" s="7" t="s">
        <v>1366</v>
      </c>
      <c r="G749" s="9">
        <v>4562706.31</v>
      </c>
      <c r="H749" s="34">
        <v>0</v>
      </c>
      <c r="I749" s="9">
        <v>3676046.8</v>
      </c>
    </row>
    <row r="750" spans="1:9" s="12" customFormat="1" ht="32.25" customHeight="1">
      <c r="A750" s="7" t="s">
        <v>1237</v>
      </c>
      <c r="B750" s="8" t="s">
        <v>1238</v>
      </c>
      <c r="C750" s="7" t="s">
        <v>1365</v>
      </c>
      <c r="D750" s="7" t="s">
        <v>14</v>
      </c>
      <c r="E750" s="7" t="s">
        <v>15</v>
      </c>
      <c r="F750" s="7" t="s">
        <v>1367</v>
      </c>
      <c r="G750" s="9">
        <v>3180721.61</v>
      </c>
      <c r="H750" s="34">
        <v>0</v>
      </c>
      <c r="I750" s="9">
        <v>3180721.61</v>
      </c>
    </row>
    <row r="751" spans="1:9" s="12" customFormat="1" ht="32.25" customHeight="1">
      <c r="A751" s="7" t="s">
        <v>1237</v>
      </c>
      <c r="B751" s="8" t="s">
        <v>1238</v>
      </c>
      <c r="C751" s="7" t="s">
        <v>1365</v>
      </c>
      <c r="D751" s="7" t="s">
        <v>14</v>
      </c>
      <c r="E751" s="7" t="s">
        <v>15</v>
      </c>
      <c r="F751" s="7" t="s">
        <v>1368</v>
      </c>
      <c r="G751" s="9">
        <v>680522.02</v>
      </c>
      <c r="H751" s="34">
        <v>0</v>
      </c>
      <c r="I751" s="9">
        <v>680522.02</v>
      </c>
    </row>
    <row r="752" spans="1:9" s="12" customFormat="1" ht="32.25" customHeight="1">
      <c r="A752" s="7" t="s">
        <v>1237</v>
      </c>
      <c r="B752" s="8" t="s">
        <v>1238</v>
      </c>
      <c r="C752" s="7" t="s">
        <v>1365</v>
      </c>
      <c r="D752" s="7" t="s">
        <v>14</v>
      </c>
      <c r="E752" s="7" t="s">
        <v>15</v>
      </c>
      <c r="F752" s="7" t="s">
        <v>1369</v>
      </c>
      <c r="G752" s="9">
        <v>536058.83</v>
      </c>
      <c r="H752" s="34">
        <v>0</v>
      </c>
      <c r="I752" s="9">
        <v>536058.83</v>
      </c>
    </row>
    <row r="753" spans="1:9" s="12" customFormat="1" ht="32.25" customHeight="1">
      <c r="A753" s="7" t="s">
        <v>1237</v>
      </c>
      <c r="B753" s="8" t="s">
        <v>1238</v>
      </c>
      <c r="C753" s="7" t="s">
        <v>1365</v>
      </c>
      <c r="D753" s="7" t="s">
        <v>14</v>
      </c>
      <c r="E753" s="7" t="s">
        <v>15</v>
      </c>
      <c r="F753" s="7" t="s">
        <v>1370</v>
      </c>
      <c r="G753" s="9">
        <v>153065.23</v>
      </c>
      <c r="H753" s="34">
        <v>0</v>
      </c>
      <c r="I753" s="9">
        <v>153065.23</v>
      </c>
    </row>
    <row r="754" spans="1:9" s="12" customFormat="1" ht="32.25" customHeight="1">
      <c r="A754" s="7" t="s">
        <v>1237</v>
      </c>
      <c r="B754" s="8" t="s">
        <v>1238</v>
      </c>
      <c r="C754" s="7" t="s">
        <v>1365</v>
      </c>
      <c r="D754" s="7" t="s">
        <v>14</v>
      </c>
      <c r="E754" s="7" t="s">
        <v>15</v>
      </c>
      <c r="F754" s="7" t="s">
        <v>1371</v>
      </c>
      <c r="G754" s="9">
        <v>127975.82</v>
      </c>
      <c r="H754" s="34">
        <v>0</v>
      </c>
      <c r="I754" s="9">
        <v>127975.82</v>
      </c>
    </row>
    <row r="755" spans="1:9" s="12" customFormat="1" ht="32.25" customHeight="1">
      <c r="A755" s="7" t="s">
        <v>1237</v>
      </c>
      <c r="B755" s="8" t="s">
        <v>1238</v>
      </c>
      <c r="C755" s="7" t="s">
        <v>1365</v>
      </c>
      <c r="D755" s="7" t="s">
        <v>14</v>
      </c>
      <c r="E755" s="7" t="s">
        <v>15</v>
      </c>
      <c r="F755" s="7" t="s">
        <v>1372</v>
      </c>
      <c r="G755" s="9">
        <v>100118.73</v>
      </c>
      <c r="H755" s="34">
        <v>0</v>
      </c>
      <c r="I755" s="9">
        <v>100118.73</v>
      </c>
    </row>
    <row r="756" spans="1:9" s="12" customFormat="1" ht="32.25" customHeight="1">
      <c r="A756" s="7" t="s">
        <v>1237</v>
      </c>
      <c r="B756" s="8" t="s">
        <v>1238</v>
      </c>
      <c r="C756" s="7" t="s">
        <v>1365</v>
      </c>
      <c r="D756" s="7" t="s">
        <v>14</v>
      </c>
      <c r="E756" s="7" t="s">
        <v>15</v>
      </c>
      <c r="F756" s="7" t="s">
        <v>1373</v>
      </c>
      <c r="G756" s="9">
        <v>84585.6</v>
      </c>
      <c r="H756" s="34">
        <v>0</v>
      </c>
      <c r="I756" s="9">
        <v>84585.6</v>
      </c>
    </row>
    <row r="757" spans="1:9" s="12" customFormat="1" ht="32.25" customHeight="1">
      <c r="A757" s="7" t="s">
        <v>1237</v>
      </c>
      <c r="B757" s="8" t="s">
        <v>1238</v>
      </c>
      <c r="C757" s="7" t="s">
        <v>1365</v>
      </c>
      <c r="D757" s="7" t="s">
        <v>14</v>
      </c>
      <c r="E757" s="7" t="s">
        <v>15</v>
      </c>
      <c r="F757" s="7" t="s">
        <v>1374</v>
      </c>
      <c r="G757" s="9">
        <v>21270.6</v>
      </c>
      <c r="H757" s="34">
        <v>0</v>
      </c>
      <c r="I757" s="9">
        <v>21270.6</v>
      </c>
    </row>
    <row r="758" spans="1:9" s="12" customFormat="1" ht="32.25" customHeight="1">
      <c r="A758" s="7" t="s">
        <v>1237</v>
      </c>
      <c r="B758" s="8" t="s">
        <v>1238</v>
      </c>
      <c r="C758" s="7" t="s">
        <v>1365</v>
      </c>
      <c r="D758" s="7" t="s">
        <v>14</v>
      </c>
      <c r="E758" s="7" t="s">
        <v>15</v>
      </c>
      <c r="F758" s="7" t="s">
        <v>1375</v>
      </c>
      <c r="G758" s="9">
        <v>15458.15</v>
      </c>
      <c r="H758" s="34">
        <v>0</v>
      </c>
      <c r="I758" s="9">
        <v>15458.15</v>
      </c>
    </row>
    <row r="759" spans="1:9" s="12" customFormat="1" ht="33" customHeight="1">
      <c r="A759" s="7" t="s">
        <v>1237</v>
      </c>
      <c r="B759" s="8" t="s">
        <v>1238</v>
      </c>
      <c r="C759" s="7" t="s">
        <v>1365</v>
      </c>
      <c r="D759" s="7" t="s">
        <v>14</v>
      </c>
      <c r="E759" s="7" t="s">
        <v>15</v>
      </c>
      <c r="F759" s="7" t="s">
        <v>1376</v>
      </c>
      <c r="G759" s="9">
        <v>8954.01</v>
      </c>
      <c r="H759" s="34">
        <v>0</v>
      </c>
      <c r="I759" s="9">
        <v>8954.01</v>
      </c>
    </row>
    <row r="760" spans="1:9" s="12" customFormat="1" ht="33" customHeight="1">
      <c r="A760" s="7" t="s">
        <v>1237</v>
      </c>
      <c r="B760" s="8" t="s">
        <v>1238</v>
      </c>
      <c r="C760" s="7" t="s">
        <v>1365</v>
      </c>
      <c r="D760" s="7" t="s">
        <v>14</v>
      </c>
      <c r="E760" s="7" t="s">
        <v>15</v>
      </c>
      <c r="F760" s="7" t="s">
        <v>1377</v>
      </c>
      <c r="G760" s="9">
        <v>6821.31</v>
      </c>
      <c r="H760" s="34">
        <v>0</v>
      </c>
      <c r="I760" s="9">
        <v>6821.31</v>
      </c>
    </row>
    <row r="761" spans="1:9" s="12" customFormat="1" ht="33" customHeight="1">
      <c r="A761" s="7" t="s">
        <v>1237</v>
      </c>
      <c r="B761" s="8" t="s">
        <v>1238</v>
      </c>
      <c r="C761" s="7" t="s">
        <v>1260</v>
      </c>
      <c r="D761" s="7" t="s">
        <v>14</v>
      </c>
      <c r="E761" s="7" t="s">
        <v>15</v>
      </c>
      <c r="F761" s="7" t="s">
        <v>1378</v>
      </c>
      <c r="G761" s="9">
        <v>2750</v>
      </c>
      <c r="H761" s="34">
        <v>0</v>
      </c>
      <c r="I761" s="9">
        <v>2750</v>
      </c>
    </row>
    <row r="762" spans="1:9" s="12" customFormat="1" ht="33" customHeight="1">
      <c r="A762" s="7" t="s">
        <v>1237</v>
      </c>
      <c r="B762" s="8" t="s">
        <v>1238</v>
      </c>
      <c r="C762" s="7" t="s">
        <v>1365</v>
      </c>
      <c r="D762" s="7" t="s">
        <v>14</v>
      </c>
      <c r="E762" s="7" t="s">
        <v>15</v>
      </c>
      <c r="F762" s="7" t="s">
        <v>1379</v>
      </c>
      <c r="G762" s="9">
        <v>955.71</v>
      </c>
      <c r="H762" s="34">
        <v>0</v>
      </c>
      <c r="I762" s="9">
        <v>955.71</v>
      </c>
    </row>
    <row r="763" spans="1:9" s="12" customFormat="1" ht="33" customHeight="1">
      <c r="A763" s="7" t="s">
        <v>1237</v>
      </c>
      <c r="B763" s="8" t="s">
        <v>1238</v>
      </c>
      <c r="C763" s="7" t="s">
        <v>1262</v>
      </c>
      <c r="D763" s="7" t="s">
        <v>14</v>
      </c>
      <c r="E763" s="7" t="s">
        <v>15</v>
      </c>
      <c r="F763" s="7" t="s">
        <v>1380</v>
      </c>
      <c r="G763" s="9">
        <v>60789.73</v>
      </c>
      <c r="H763" s="34">
        <v>0</v>
      </c>
      <c r="I763" s="9">
        <v>53197.1</v>
      </c>
    </row>
    <row r="764" spans="1:9" s="12" customFormat="1" ht="33" customHeight="1">
      <c r="A764" s="7" t="s">
        <v>1237</v>
      </c>
      <c r="B764" s="8" t="s">
        <v>1238</v>
      </c>
      <c r="C764" s="7" t="s">
        <v>1365</v>
      </c>
      <c r="D764" s="7" t="s">
        <v>14</v>
      </c>
      <c r="E764" s="7" t="s">
        <v>15</v>
      </c>
      <c r="F764" s="7" t="s">
        <v>1381</v>
      </c>
      <c r="G764" s="9">
        <v>8233.98</v>
      </c>
      <c r="H764" s="34">
        <v>0</v>
      </c>
      <c r="I764" s="9">
        <v>8233.98</v>
      </c>
    </row>
    <row r="765" spans="1:9" s="12" customFormat="1" ht="33" customHeight="1">
      <c r="A765" s="7" t="s">
        <v>1237</v>
      </c>
      <c r="B765" s="8" t="s">
        <v>1238</v>
      </c>
      <c r="C765" s="7" t="s">
        <v>1365</v>
      </c>
      <c r="D765" s="7" t="s">
        <v>14</v>
      </c>
      <c r="E765" s="7" t="s">
        <v>15</v>
      </c>
      <c r="F765" s="7" t="s">
        <v>1382</v>
      </c>
      <c r="G765" s="9">
        <v>8207.380000000001</v>
      </c>
      <c r="H765" s="34">
        <v>0</v>
      </c>
      <c r="I765" s="9">
        <v>8207.380000000001</v>
      </c>
    </row>
    <row r="766" spans="1:9" s="12" customFormat="1" ht="33" customHeight="1">
      <c r="A766" s="7" t="s">
        <v>1237</v>
      </c>
      <c r="B766" s="8" t="s">
        <v>1238</v>
      </c>
      <c r="C766" s="7" t="s">
        <v>1350</v>
      </c>
      <c r="D766" s="7" t="s">
        <v>14</v>
      </c>
      <c r="E766" s="7" t="s">
        <v>15</v>
      </c>
      <c r="F766" s="7" t="s">
        <v>1383</v>
      </c>
      <c r="G766" s="9">
        <v>7500</v>
      </c>
      <c r="H766" s="34">
        <v>0</v>
      </c>
      <c r="I766" s="9">
        <v>7245.88</v>
      </c>
    </row>
    <row r="767" spans="1:9" s="12" customFormat="1" ht="33" customHeight="1">
      <c r="A767" s="7" t="s">
        <v>1237</v>
      </c>
      <c r="B767" s="8" t="s">
        <v>1238</v>
      </c>
      <c r="C767" s="7" t="s">
        <v>1350</v>
      </c>
      <c r="D767" s="7" t="s">
        <v>14</v>
      </c>
      <c r="E767" s="7" t="s">
        <v>15</v>
      </c>
      <c r="F767" s="7" t="s">
        <v>1384</v>
      </c>
      <c r="G767" s="9">
        <v>7500</v>
      </c>
      <c r="H767" s="34">
        <v>0</v>
      </c>
      <c r="I767" s="9">
        <v>7500</v>
      </c>
    </row>
    <row r="768" spans="1:9" s="12" customFormat="1" ht="33" customHeight="1">
      <c r="A768" s="7" t="s">
        <v>1237</v>
      </c>
      <c r="B768" s="8" t="s">
        <v>1238</v>
      </c>
      <c r="C768" s="7" t="s">
        <v>1275</v>
      </c>
      <c r="D768" s="7" t="s">
        <v>14</v>
      </c>
      <c r="E768" s="7" t="s">
        <v>15</v>
      </c>
      <c r="F768" s="7" t="s">
        <v>1385</v>
      </c>
      <c r="G768" s="9">
        <v>7500</v>
      </c>
      <c r="H768" s="34">
        <v>0</v>
      </c>
      <c r="I768" s="9">
        <v>7500</v>
      </c>
    </row>
    <row r="769" spans="1:9" s="12" customFormat="1" ht="33" customHeight="1">
      <c r="A769" s="7" t="s">
        <v>1237</v>
      </c>
      <c r="B769" s="8" t="s">
        <v>1238</v>
      </c>
      <c r="C769" s="7" t="s">
        <v>1279</v>
      </c>
      <c r="D769" s="7" t="s">
        <v>14</v>
      </c>
      <c r="E769" s="7" t="s">
        <v>15</v>
      </c>
      <c r="F769" s="7" t="s">
        <v>1386</v>
      </c>
      <c r="G769" s="9">
        <v>713299.2</v>
      </c>
      <c r="H769" s="34">
        <v>0</v>
      </c>
      <c r="I769" s="9">
        <v>713299.2</v>
      </c>
    </row>
    <row r="770" spans="1:9" s="12" customFormat="1" ht="33" customHeight="1">
      <c r="A770" s="7" t="s">
        <v>1237</v>
      </c>
      <c r="B770" s="8" t="s">
        <v>1238</v>
      </c>
      <c r="C770" s="7" t="s">
        <v>1281</v>
      </c>
      <c r="D770" s="7" t="s">
        <v>14</v>
      </c>
      <c r="E770" s="7" t="s">
        <v>15</v>
      </c>
      <c r="F770" s="7" t="s">
        <v>1387</v>
      </c>
      <c r="G770" s="9">
        <v>417746.8</v>
      </c>
      <c r="H770" s="34">
        <v>0</v>
      </c>
      <c r="I770" s="9">
        <v>417746.8</v>
      </c>
    </row>
    <row r="771" spans="1:9" s="12" customFormat="1" ht="33" customHeight="1">
      <c r="A771" s="7" t="s">
        <v>1237</v>
      </c>
      <c r="B771" s="8" t="s">
        <v>1238</v>
      </c>
      <c r="C771" s="7" t="s">
        <v>1281</v>
      </c>
      <c r="D771" s="7" t="s">
        <v>14</v>
      </c>
      <c r="E771" s="7" t="s">
        <v>15</v>
      </c>
      <c r="F771" s="7" t="s">
        <v>1388</v>
      </c>
      <c r="G771" s="9">
        <v>79090.51</v>
      </c>
      <c r="H771" s="34">
        <v>0</v>
      </c>
      <c r="I771" s="9">
        <v>79090.51</v>
      </c>
    </row>
    <row r="772" spans="1:9" s="12" customFormat="1" ht="33" customHeight="1">
      <c r="A772" s="7" t="s">
        <v>1237</v>
      </c>
      <c r="B772" s="8" t="s">
        <v>1238</v>
      </c>
      <c r="C772" s="7" t="s">
        <v>1279</v>
      </c>
      <c r="D772" s="7" t="s">
        <v>14</v>
      </c>
      <c r="E772" s="7" t="s">
        <v>15</v>
      </c>
      <c r="F772" s="7" t="s">
        <v>1389</v>
      </c>
      <c r="G772" s="9">
        <v>4377.38</v>
      </c>
      <c r="H772" s="34">
        <v>0</v>
      </c>
      <c r="I772" s="9">
        <v>4377.38</v>
      </c>
    </row>
    <row r="773" spans="1:9" s="12" customFormat="1" ht="33" customHeight="1">
      <c r="A773" s="7" t="s">
        <v>1237</v>
      </c>
      <c r="B773" s="8" t="s">
        <v>1238</v>
      </c>
      <c r="C773" s="7" t="s">
        <v>1281</v>
      </c>
      <c r="D773" s="7" t="s">
        <v>14</v>
      </c>
      <c r="E773" s="7" t="s">
        <v>15</v>
      </c>
      <c r="F773" s="7" t="s">
        <v>1390</v>
      </c>
      <c r="G773" s="9">
        <v>518.87</v>
      </c>
      <c r="H773" s="34">
        <v>0</v>
      </c>
      <c r="I773" s="9">
        <v>518.87</v>
      </c>
    </row>
    <row r="774" spans="1:9" s="12" customFormat="1" ht="33" customHeight="1">
      <c r="A774" s="7" t="s">
        <v>1237</v>
      </c>
      <c r="B774" s="8" t="s">
        <v>1238</v>
      </c>
      <c r="C774" s="7" t="s">
        <v>1365</v>
      </c>
      <c r="D774" s="7" t="s">
        <v>14</v>
      </c>
      <c r="E774" s="7" t="s">
        <v>15</v>
      </c>
      <c r="F774" s="7" t="s">
        <v>1391</v>
      </c>
      <c r="G774" s="9">
        <v>4559260.22</v>
      </c>
      <c r="H774" s="34">
        <v>0</v>
      </c>
      <c r="I774" s="9">
        <f>3660269.56+12559.36</f>
        <v>3672828.92</v>
      </c>
    </row>
    <row r="775" spans="1:9" s="12" customFormat="1" ht="33" customHeight="1">
      <c r="A775" s="7" t="s">
        <v>1237</v>
      </c>
      <c r="B775" s="8" t="s">
        <v>1238</v>
      </c>
      <c r="C775" s="7" t="s">
        <v>1365</v>
      </c>
      <c r="D775" s="7" t="s">
        <v>14</v>
      </c>
      <c r="E775" s="7" t="s">
        <v>15</v>
      </c>
      <c r="F775" s="7" t="s">
        <v>1392</v>
      </c>
      <c r="G775" s="9">
        <v>3179293.14</v>
      </c>
      <c r="H775" s="34">
        <v>0</v>
      </c>
      <c r="I775" s="9">
        <v>3179293.14</v>
      </c>
    </row>
    <row r="776" spans="1:9" s="12" customFormat="1" ht="33" customHeight="1">
      <c r="A776" s="7" t="s">
        <v>1237</v>
      </c>
      <c r="B776" s="8" t="s">
        <v>1238</v>
      </c>
      <c r="C776" s="7" t="s">
        <v>1365</v>
      </c>
      <c r="D776" s="7" t="s">
        <v>14</v>
      </c>
      <c r="E776" s="7" t="s">
        <v>15</v>
      </c>
      <c r="F776" s="7" t="s">
        <v>1393</v>
      </c>
      <c r="G776" s="9">
        <v>675768.53</v>
      </c>
      <c r="H776" s="34">
        <v>0</v>
      </c>
      <c r="I776" s="9">
        <v>675768.53</v>
      </c>
    </row>
    <row r="777" spans="1:9" s="12" customFormat="1" ht="33" customHeight="1">
      <c r="A777" s="7" t="s">
        <v>1237</v>
      </c>
      <c r="B777" s="8" t="s">
        <v>1238</v>
      </c>
      <c r="C777" s="7" t="s">
        <v>1365</v>
      </c>
      <c r="D777" s="7" t="s">
        <v>14</v>
      </c>
      <c r="E777" s="7" t="s">
        <v>15</v>
      </c>
      <c r="F777" s="7" t="s">
        <v>1394</v>
      </c>
      <c r="G777" s="9">
        <v>520484.74</v>
      </c>
      <c r="H777" s="34">
        <v>0</v>
      </c>
      <c r="I777" s="9">
        <v>520484.74</v>
      </c>
    </row>
    <row r="778" spans="1:9" s="12" customFormat="1" ht="33" customHeight="1">
      <c r="A778" s="7" t="s">
        <v>1237</v>
      </c>
      <c r="B778" s="8" t="s">
        <v>1238</v>
      </c>
      <c r="C778" s="7" t="s">
        <v>1365</v>
      </c>
      <c r="D778" s="7" t="s">
        <v>14</v>
      </c>
      <c r="E778" s="7" t="s">
        <v>15</v>
      </c>
      <c r="F778" s="7" t="s">
        <v>1395</v>
      </c>
      <c r="G778" s="9">
        <v>127975.82</v>
      </c>
      <c r="H778" s="34">
        <v>0</v>
      </c>
      <c r="I778" s="9">
        <v>127975.82</v>
      </c>
    </row>
    <row r="779" spans="1:9" s="12" customFormat="1" ht="33" customHeight="1">
      <c r="A779" s="7" t="s">
        <v>1237</v>
      </c>
      <c r="B779" s="8" t="s">
        <v>1238</v>
      </c>
      <c r="C779" s="7" t="s">
        <v>1365</v>
      </c>
      <c r="D779" s="7" t="s">
        <v>14</v>
      </c>
      <c r="E779" s="7" t="s">
        <v>15</v>
      </c>
      <c r="F779" s="7" t="s">
        <v>1396</v>
      </c>
      <c r="G779" s="9">
        <v>116082.94</v>
      </c>
      <c r="H779" s="34">
        <v>0</v>
      </c>
      <c r="I779" s="9">
        <v>116082.94</v>
      </c>
    </row>
    <row r="780" spans="1:9" s="12" customFormat="1" ht="33" customHeight="1">
      <c r="A780" s="7" t="s">
        <v>1237</v>
      </c>
      <c r="B780" s="8" t="s">
        <v>1238</v>
      </c>
      <c r="C780" s="7" t="s">
        <v>1365</v>
      </c>
      <c r="D780" s="7" t="s">
        <v>14</v>
      </c>
      <c r="E780" s="7" t="s">
        <v>15</v>
      </c>
      <c r="F780" s="7" t="s">
        <v>1397</v>
      </c>
      <c r="G780" s="9">
        <v>84134.16</v>
      </c>
      <c r="H780" s="34">
        <v>0</v>
      </c>
      <c r="I780" s="9">
        <v>84134.16</v>
      </c>
    </row>
    <row r="781" spans="1:9" s="12" customFormat="1" ht="33" customHeight="1">
      <c r="A781" s="7" t="s">
        <v>1237</v>
      </c>
      <c r="B781" s="8" t="s">
        <v>1238</v>
      </c>
      <c r="C781" s="7" t="s">
        <v>1365</v>
      </c>
      <c r="D781" s="7" t="s">
        <v>14</v>
      </c>
      <c r="E781" s="7" t="s">
        <v>15</v>
      </c>
      <c r="F781" s="7" t="s">
        <v>1398</v>
      </c>
      <c r="G781" s="9">
        <v>54957.15</v>
      </c>
      <c r="H781" s="34">
        <v>0</v>
      </c>
      <c r="I781" s="9">
        <v>54957.15</v>
      </c>
    </row>
    <row r="782" spans="1:9" s="12" customFormat="1" ht="33" customHeight="1">
      <c r="A782" s="7" t="s">
        <v>1237</v>
      </c>
      <c r="B782" s="8" t="s">
        <v>1238</v>
      </c>
      <c r="C782" s="7" t="s">
        <v>1365</v>
      </c>
      <c r="D782" s="7" t="s">
        <v>14</v>
      </c>
      <c r="E782" s="7" t="s">
        <v>15</v>
      </c>
      <c r="F782" s="7" t="s">
        <v>1399</v>
      </c>
      <c r="G782" s="9">
        <v>20634.600000000002</v>
      </c>
      <c r="H782" s="34">
        <v>0</v>
      </c>
      <c r="I782" s="9">
        <v>20634.600000000002</v>
      </c>
    </row>
    <row r="783" spans="1:9" s="12" customFormat="1" ht="33" customHeight="1">
      <c r="A783" s="7" t="s">
        <v>1237</v>
      </c>
      <c r="B783" s="8" t="s">
        <v>1238</v>
      </c>
      <c r="C783" s="7" t="s">
        <v>1365</v>
      </c>
      <c r="D783" s="7" t="s">
        <v>14</v>
      </c>
      <c r="E783" s="7" t="s">
        <v>15</v>
      </c>
      <c r="F783" s="7" t="s">
        <v>1400</v>
      </c>
      <c r="G783" s="9">
        <v>15458.15</v>
      </c>
      <c r="H783" s="34">
        <v>0</v>
      </c>
      <c r="I783" s="9">
        <v>15458.15</v>
      </c>
    </row>
    <row r="784" spans="1:9" s="12" customFormat="1" ht="33" customHeight="1">
      <c r="A784" s="7" t="s">
        <v>1237</v>
      </c>
      <c r="B784" s="8" t="s">
        <v>1238</v>
      </c>
      <c r="C784" s="7" t="s">
        <v>1365</v>
      </c>
      <c r="D784" s="7" t="s">
        <v>14</v>
      </c>
      <c r="E784" s="7" t="s">
        <v>15</v>
      </c>
      <c r="F784" s="7" t="s">
        <v>1401</v>
      </c>
      <c r="G784" s="9">
        <v>6155.38</v>
      </c>
      <c r="H784" s="34">
        <v>0</v>
      </c>
      <c r="I784" s="9">
        <v>6155.38</v>
      </c>
    </row>
    <row r="785" spans="1:9" s="12" customFormat="1" ht="33" customHeight="1">
      <c r="A785" s="7" t="s">
        <v>1237</v>
      </c>
      <c r="B785" s="8" t="s">
        <v>1238</v>
      </c>
      <c r="C785" s="7" t="s">
        <v>1260</v>
      </c>
      <c r="D785" s="7" t="s">
        <v>14</v>
      </c>
      <c r="E785" s="7" t="s">
        <v>15</v>
      </c>
      <c r="F785" s="7" t="s">
        <v>1402</v>
      </c>
      <c r="G785" s="9">
        <v>2750</v>
      </c>
      <c r="H785" s="34">
        <v>0</v>
      </c>
      <c r="I785" s="9">
        <v>2750</v>
      </c>
    </row>
    <row r="786" spans="1:9" s="12" customFormat="1" ht="33" customHeight="1">
      <c r="A786" s="7" t="s">
        <v>1237</v>
      </c>
      <c r="B786" s="8" t="s">
        <v>1238</v>
      </c>
      <c r="C786" s="7" t="s">
        <v>1365</v>
      </c>
      <c r="D786" s="7" t="s">
        <v>14</v>
      </c>
      <c r="E786" s="7" t="s">
        <v>15</v>
      </c>
      <c r="F786" s="7" t="s">
        <v>1403</v>
      </c>
      <c r="G786" s="9">
        <v>955.71</v>
      </c>
      <c r="H786" s="34">
        <v>0</v>
      </c>
      <c r="I786" s="9">
        <v>955.71</v>
      </c>
    </row>
    <row r="787" spans="1:9" s="12" customFormat="1" ht="33" customHeight="1">
      <c r="A787" s="7" t="s">
        <v>1237</v>
      </c>
      <c r="B787" s="8" t="s">
        <v>1238</v>
      </c>
      <c r="C787" s="7" t="s">
        <v>1254</v>
      </c>
      <c r="D787" s="7" t="s">
        <v>14</v>
      </c>
      <c r="E787" s="7" t="s">
        <v>15</v>
      </c>
      <c r="F787" s="7" t="s">
        <v>1404</v>
      </c>
      <c r="G787" s="9">
        <v>976333.5</v>
      </c>
      <c r="H787" s="34">
        <v>0</v>
      </c>
      <c r="I787" s="9">
        <v>905960.45</v>
      </c>
    </row>
    <row r="788" spans="1:9" s="12" customFormat="1" ht="33" customHeight="1">
      <c r="A788" s="7" t="s">
        <v>1237</v>
      </c>
      <c r="B788" s="8" t="s">
        <v>1238</v>
      </c>
      <c r="C788" s="7" t="s">
        <v>1256</v>
      </c>
      <c r="D788" s="7" t="s">
        <v>14</v>
      </c>
      <c r="E788" s="7" t="s">
        <v>15</v>
      </c>
      <c r="F788" s="7" t="s">
        <v>1405</v>
      </c>
      <c r="G788" s="9">
        <v>2030592.58</v>
      </c>
      <c r="H788" s="34">
        <v>0</v>
      </c>
      <c r="I788" s="9">
        <v>1862587.25</v>
      </c>
    </row>
    <row r="789" spans="1:9" s="12" customFormat="1" ht="33" customHeight="1">
      <c r="A789" s="7" t="s">
        <v>1237</v>
      </c>
      <c r="B789" s="8" t="s">
        <v>1238</v>
      </c>
      <c r="C789" s="7" t="s">
        <v>1256</v>
      </c>
      <c r="D789" s="7" t="s">
        <v>14</v>
      </c>
      <c r="E789" s="7" t="s">
        <v>15</v>
      </c>
      <c r="F789" s="7" t="s">
        <v>1406</v>
      </c>
      <c r="G789" s="9">
        <v>129471.57</v>
      </c>
      <c r="H789" s="34">
        <v>0</v>
      </c>
      <c r="I789" s="9">
        <v>129471.57</v>
      </c>
    </row>
    <row r="790" spans="1:9" s="12" customFormat="1" ht="33" customHeight="1">
      <c r="A790" s="7" t="s">
        <v>1237</v>
      </c>
      <c r="B790" s="8" t="s">
        <v>1238</v>
      </c>
      <c r="C790" s="7" t="s">
        <v>1256</v>
      </c>
      <c r="D790" s="7" t="s">
        <v>14</v>
      </c>
      <c r="E790" s="7" t="s">
        <v>15</v>
      </c>
      <c r="F790" s="7" t="s">
        <v>1407</v>
      </c>
      <c r="G790" s="9">
        <v>14516.09</v>
      </c>
      <c r="H790" s="34">
        <v>0</v>
      </c>
      <c r="I790" s="9">
        <v>14516.09</v>
      </c>
    </row>
    <row r="791" spans="1:9" s="12" customFormat="1" ht="33" customHeight="1">
      <c r="A791" s="7" t="s">
        <v>1237</v>
      </c>
      <c r="B791" s="8" t="s">
        <v>1238</v>
      </c>
      <c r="C791" s="7" t="s">
        <v>1408</v>
      </c>
      <c r="D791" s="7" t="s">
        <v>14</v>
      </c>
      <c r="E791" s="7" t="s">
        <v>15</v>
      </c>
      <c r="F791" s="7" t="s">
        <v>1409</v>
      </c>
      <c r="G791" s="9">
        <v>56447.72</v>
      </c>
      <c r="H791" s="34">
        <v>0</v>
      </c>
      <c r="I791" s="9">
        <v>50897.56</v>
      </c>
    </row>
    <row r="792" spans="1:9" s="12" customFormat="1" ht="33" customHeight="1">
      <c r="A792" s="7" t="s">
        <v>1237</v>
      </c>
      <c r="B792" s="8" t="s">
        <v>1238</v>
      </c>
      <c r="C792" s="7" t="s">
        <v>1262</v>
      </c>
      <c r="D792" s="7" t="s">
        <v>14</v>
      </c>
      <c r="E792" s="7" t="s">
        <v>15</v>
      </c>
      <c r="F792" s="7" t="s">
        <v>1410</v>
      </c>
      <c r="G792" s="9">
        <v>45000</v>
      </c>
      <c r="H792" s="34">
        <v>0</v>
      </c>
      <c r="I792" s="9">
        <v>45000</v>
      </c>
    </row>
    <row r="793" spans="1:9" s="12" customFormat="1" ht="33" customHeight="1">
      <c r="A793" s="7" t="s">
        <v>1237</v>
      </c>
      <c r="B793" s="8" t="s">
        <v>1238</v>
      </c>
      <c r="C793" s="7" t="s">
        <v>1365</v>
      </c>
      <c r="D793" s="7" t="s">
        <v>14</v>
      </c>
      <c r="E793" s="7" t="s">
        <v>15</v>
      </c>
      <c r="F793" s="7" t="s">
        <v>1411</v>
      </c>
      <c r="G793" s="9">
        <v>15005.87</v>
      </c>
      <c r="H793" s="34">
        <v>0</v>
      </c>
      <c r="I793" s="9">
        <v>15005.87</v>
      </c>
    </row>
    <row r="794" spans="1:9" s="12" customFormat="1" ht="33" customHeight="1">
      <c r="A794" s="7" t="s">
        <v>1237</v>
      </c>
      <c r="B794" s="8" t="s">
        <v>1238</v>
      </c>
      <c r="C794" s="7" t="s">
        <v>1365</v>
      </c>
      <c r="D794" s="7" t="s">
        <v>14</v>
      </c>
      <c r="E794" s="7" t="s">
        <v>15</v>
      </c>
      <c r="F794" s="7" t="s">
        <v>1412</v>
      </c>
      <c r="G794" s="9">
        <v>4815.45</v>
      </c>
      <c r="H794" s="34">
        <v>0</v>
      </c>
      <c r="I794" s="9">
        <v>4815.45</v>
      </c>
    </row>
    <row r="795" spans="1:9" s="12" customFormat="1" ht="33" customHeight="1">
      <c r="A795" s="7" t="s">
        <v>1237</v>
      </c>
      <c r="B795" s="8" t="s">
        <v>1238</v>
      </c>
      <c r="C795" s="7" t="s">
        <v>1365</v>
      </c>
      <c r="D795" s="7" t="s">
        <v>14</v>
      </c>
      <c r="E795" s="7" t="s">
        <v>15</v>
      </c>
      <c r="F795" s="7" t="s">
        <v>1413</v>
      </c>
      <c r="G795" s="9">
        <v>4487.64</v>
      </c>
      <c r="H795" s="34">
        <v>0</v>
      </c>
      <c r="I795" s="9">
        <v>4487.64</v>
      </c>
    </row>
    <row r="796" spans="1:9" s="12" customFormat="1" ht="33" customHeight="1">
      <c r="A796" s="7" t="s">
        <v>1237</v>
      </c>
      <c r="B796" s="8" t="s">
        <v>1238</v>
      </c>
      <c r="C796" s="7" t="s">
        <v>1365</v>
      </c>
      <c r="D796" s="7" t="s">
        <v>14</v>
      </c>
      <c r="E796" s="7" t="s">
        <v>15</v>
      </c>
      <c r="F796" s="7" t="s">
        <v>1414</v>
      </c>
      <c r="G796" s="9">
        <v>823.64</v>
      </c>
      <c r="H796" s="34">
        <v>0</v>
      </c>
      <c r="I796" s="9">
        <v>823.64</v>
      </c>
    </row>
    <row r="797" spans="1:9" s="12" customFormat="1" ht="33" customHeight="1">
      <c r="A797" s="7" t="s">
        <v>1237</v>
      </c>
      <c r="B797" s="8" t="s">
        <v>1238</v>
      </c>
      <c r="C797" s="7" t="s">
        <v>1365</v>
      </c>
      <c r="D797" s="7" t="s">
        <v>14</v>
      </c>
      <c r="E797" s="7" t="s">
        <v>15</v>
      </c>
      <c r="F797" s="7" t="s">
        <v>1415</v>
      </c>
      <c r="G797" s="9">
        <v>506.1</v>
      </c>
      <c r="H797" s="34">
        <v>0</v>
      </c>
      <c r="I797" s="9">
        <v>506.1</v>
      </c>
    </row>
    <row r="798" spans="1:9" s="12" customFormat="1" ht="33" customHeight="1">
      <c r="A798" s="7" t="s">
        <v>1237</v>
      </c>
      <c r="B798" s="8" t="s">
        <v>1238</v>
      </c>
      <c r="C798" s="7" t="s">
        <v>1365</v>
      </c>
      <c r="D798" s="7" t="s">
        <v>14</v>
      </c>
      <c r="E798" s="7" t="s">
        <v>15</v>
      </c>
      <c r="F798" s="7" t="s">
        <v>1416</v>
      </c>
      <c r="G798" s="9">
        <v>236.24</v>
      </c>
      <c r="H798" s="34">
        <v>0</v>
      </c>
      <c r="I798" s="9">
        <v>236.24</v>
      </c>
    </row>
    <row r="799" spans="1:9" s="12" customFormat="1" ht="33" customHeight="1">
      <c r="A799" s="7" t="s">
        <v>1237</v>
      </c>
      <c r="B799" s="8" t="s">
        <v>1238</v>
      </c>
      <c r="C799" s="7" t="s">
        <v>1365</v>
      </c>
      <c r="D799" s="7" t="s">
        <v>14</v>
      </c>
      <c r="E799" s="7" t="s">
        <v>15</v>
      </c>
      <c r="F799" s="7" t="s">
        <v>1417</v>
      </c>
      <c r="G799" s="9">
        <v>153.4</v>
      </c>
      <c r="H799" s="34">
        <v>0</v>
      </c>
      <c r="I799" s="9">
        <v>153.4</v>
      </c>
    </row>
    <row r="800" spans="1:9" s="12" customFormat="1" ht="33" customHeight="1">
      <c r="A800" s="7" t="s">
        <v>1237</v>
      </c>
      <c r="B800" s="8" t="s">
        <v>1238</v>
      </c>
      <c r="C800" s="7" t="s">
        <v>1365</v>
      </c>
      <c r="D800" s="7" t="s">
        <v>14</v>
      </c>
      <c r="E800" s="7" t="s">
        <v>15</v>
      </c>
      <c r="F800" s="7" t="s">
        <v>1418</v>
      </c>
      <c r="G800" s="9">
        <v>144.74</v>
      </c>
      <c r="H800" s="34">
        <v>0</v>
      </c>
      <c r="I800" s="9">
        <v>144.74</v>
      </c>
    </row>
    <row r="801" spans="1:9" s="12" customFormat="1" ht="33" customHeight="1">
      <c r="A801" s="7" t="s">
        <v>1237</v>
      </c>
      <c r="B801" s="8" t="s">
        <v>1238</v>
      </c>
      <c r="C801" s="7" t="s">
        <v>1350</v>
      </c>
      <c r="D801" s="7" t="s">
        <v>14</v>
      </c>
      <c r="E801" s="7" t="s">
        <v>15</v>
      </c>
      <c r="F801" s="7" t="s">
        <v>1419</v>
      </c>
      <c r="G801" s="9">
        <v>42646.92</v>
      </c>
      <c r="H801" s="34">
        <v>0</v>
      </c>
      <c r="I801" s="9">
        <v>41376.32</v>
      </c>
    </row>
    <row r="802" spans="1:9" s="12" customFormat="1" ht="33" customHeight="1">
      <c r="A802" s="7" t="s">
        <v>1237</v>
      </c>
      <c r="B802" s="8" t="s">
        <v>1238</v>
      </c>
      <c r="C802" s="7" t="s">
        <v>1272</v>
      </c>
      <c r="D802" s="7" t="s">
        <v>14</v>
      </c>
      <c r="E802" s="7" t="s">
        <v>15</v>
      </c>
      <c r="F802" s="7" t="s">
        <v>1420</v>
      </c>
      <c r="G802" s="9">
        <v>352500</v>
      </c>
      <c r="H802" s="34">
        <v>0</v>
      </c>
      <c r="I802" s="9">
        <v>343097.56</v>
      </c>
    </row>
    <row r="803" spans="1:9" s="12" customFormat="1" ht="33" customHeight="1">
      <c r="A803" s="7" t="s">
        <v>1237</v>
      </c>
      <c r="B803" s="8" t="s">
        <v>1238</v>
      </c>
      <c r="C803" s="7" t="s">
        <v>1275</v>
      </c>
      <c r="D803" s="7" t="s">
        <v>14</v>
      </c>
      <c r="E803" s="7" t="s">
        <v>15</v>
      </c>
      <c r="F803" s="7" t="s">
        <v>1421</v>
      </c>
      <c r="G803" s="9">
        <v>7500</v>
      </c>
      <c r="H803" s="34">
        <v>0</v>
      </c>
      <c r="I803" s="9">
        <v>7500</v>
      </c>
    </row>
    <row r="804" spans="1:9" s="12" customFormat="1" ht="33" customHeight="1">
      <c r="A804" s="7" t="s">
        <v>1237</v>
      </c>
      <c r="B804" s="8" t="s">
        <v>1238</v>
      </c>
      <c r="C804" s="7" t="s">
        <v>1350</v>
      </c>
      <c r="D804" s="7" t="s">
        <v>14</v>
      </c>
      <c r="E804" s="7" t="s">
        <v>15</v>
      </c>
      <c r="F804" s="7" t="s">
        <v>1422</v>
      </c>
      <c r="G804" s="9">
        <v>7500</v>
      </c>
      <c r="H804" s="34">
        <v>0</v>
      </c>
      <c r="I804" s="9">
        <v>7500</v>
      </c>
    </row>
    <row r="805" spans="1:9" s="12" customFormat="1" ht="33" customHeight="1">
      <c r="A805" s="7" t="s">
        <v>1237</v>
      </c>
      <c r="B805" s="8" t="s">
        <v>1238</v>
      </c>
      <c r="C805" s="7" t="s">
        <v>1350</v>
      </c>
      <c r="D805" s="7" t="s">
        <v>14</v>
      </c>
      <c r="E805" s="7" t="s">
        <v>15</v>
      </c>
      <c r="F805" s="7" t="s">
        <v>1423</v>
      </c>
      <c r="G805" s="9">
        <v>7500</v>
      </c>
      <c r="H805" s="34">
        <v>0</v>
      </c>
      <c r="I805" s="9">
        <f>7245.88-1123.26</f>
        <v>6122.62</v>
      </c>
    </row>
    <row r="806" spans="1:9" s="12" customFormat="1" ht="33" customHeight="1">
      <c r="A806" s="7" t="s">
        <v>1237</v>
      </c>
      <c r="B806" s="8" t="s">
        <v>1238</v>
      </c>
      <c r="C806" s="7" t="s">
        <v>1279</v>
      </c>
      <c r="D806" s="7" t="s">
        <v>14</v>
      </c>
      <c r="E806" s="7" t="s">
        <v>15</v>
      </c>
      <c r="F806" s="7" t="s">
        <v>1424</v>
      </c>
      <c r="G806" s="9">
        <v>713299.2</v>
      </c>
      <c r="H806" s="34">
        <v>0</v>
      </c>
      <c r="I806" s="9">
        <v>713299.2</v>
      </c>
    </row>
    <row r="807" spans="1:9" s="12" customFormat="1" ht="33" customHeight="1">
      <c r="A807" s="7" t="s">
        <v>1237</v>
      </c>
      <c r="B807" s="8" t="s">
        <v>1238</v>
      </c>
      <c r="C807" s="7" t="s">
        <v>1281</v>
      </c>
      <c r="D807" s="7" t="s">
        <v>14</v>
      </c>
      <c r="E807" s="7" t="s">
        <v>15</v>
      </c>
      <c r="F807" s="7" t="s">
        <v>1425</v>
      </c>
      <c r="G807" s="9">
        <v>421495.44</v>
      </c>
      <c r="H807" s="34">
        <v>0</v>
      </c>
      <c r="I807" s="9">
        <v>421495.44</v>
      </c>
    </row>
    <row r="808" spans="1:9" s="12" customFormat="1" ht="33" customHeight="1">
      <c r="A808" s="7" t="s">
        <v>1237</v>
      </c>
      <c r="B808" s="8" t="s">
        <v>1238</v>
      </c>
      <c r="C808" s="7" t="s">
        <v>1281</v>
      </c>
      <c r="D808" s="7" t="s">
        <v>14</v>
      </c>
      <c r="E808" s="7" t="s">
        <v>15</v>
      </c>
      <c r="F808" s="7" t="s">
        <v>1426</v>
      </c>
      <c r="G808" s="9">
        <v>81983.01</v>
      </c>
      <c r="H808" s="34">
        <v>0</v>
      </c>
      <c r="I808" s="9">
        <v>81983.01</v>
      </c>
    </row>
    <row r="809" spans="1:9" s="12" customFormat="1" ht="33" customHeight="1">
      <c r="A809" s="7" t="s">
        <v>1237</v>
      </c>
      <c r="B809" s="8" t="s">
        <v>1238</v>
      </c>
      <c r="C809" s="7" t="s">
        <v>1279</v>
      </c>
      <c r="D809" s="7" t="s">
        <v>14</v>
      </c>
      <c r="E809" s="7" t="s">
        <v>15</v>
      </c>
      <c r="F809" s="7" t="s">
        <v>1427</v>
      </c>
      <c r="G809" s="9">
        <v>4377.7300000000005</v>
      </c>
      <c r="H809" s="34">
        <v>0</v>
      </c>
      <c r="I809" s="9">
        <v>4377.7300000000005</v>
      </c>
    </row>
    <row r="810" spans="1:9" s="12" customFormat="1" ht="33" customHeight="1">
      <c r="A810" s="7" t="s">
        <v>1237</v>
      </c>
      <c r="B810" s="8" t="s">
        <v>1238</v>
      </c>
      <c r="C810" s="7" t="s">
        <v>1281</v>
      </c>
      <c r="D810" s="7" t="s">
        <v>14</v>
      </c>
      <c r="E810" s="7" t="s">
        <v>15</v>
      </c>
      <c r="F810" s="7" t="s">
        <v>1428</v>
      </c>
      <c r="G810" s="9">
        <v>3883.77</v>
      </c>
      <c r="H810" s="34">
        <v>0</v>
      </c>
      <c r="I810" s="9">
        <v>3883.77</v>
      </c>
    </row>
    <row r="811" spans="1:9" s="12" customFormat="1" ht="33" customHeight="1">
      <c r="A811" s="7" t="s">
        <v>1237</v>
      </c>
      <c r="B811" s="8" t="s">
        <v>1238</v>
      </c>
      <c r="C811" s="7" t="s">
        <v>1281</v>
      </c>
      <c r="D811" s="7" t="s">
        <v>14</v>
      </c>
      <c r="E811" s="7" t="s">
        <v>15</v>
      </c>
      <c r="F811" s="7" t="s">
        <v>1429</v>
      </c>
      <c r="G811" s="9">
        <v>2892.5</v>
      </c>
      <c r="H811" s="34">
        <v>0</v>
      </c>
      <c r="I811" s="9">
        <v>2892.5</v>
      </c>
    </row>
    <row r="812" spans="1:9" s="14" customFormat="1" ht="34.5" customHeight="1">
      <c r="A812" s="7" t="s">
        <v>1237</v>
      </c>
      <c r="B812" s="8" t="s">
        <v>1238</v>
      </c>
      <c r="C812" s="7" t="s">
        <v>1365</v>
      </c>
      <c r="D812" s="7" t="s">
        <v>14</v>
      </c>
      <c r="E812" s="7" t="s">
        <v>15</v>
      </c>
      <c r="F812" s="7" t="s">
        <v>1430</v>
      </c>
      <c r="G812" s="9">
        <v>4500291.29</v>
      </c>
      <c r="H812" s="34">
        <v>0</v>
      </c>
      <c r="I812" s="9">
        <f>1389087.05+2224739.85</f>
        <v>3613826.9000000004</v>
      </c>
    </row>
    <row r="813" spans="1:9" s="14" customFormat="1" ht="34.5" customHeight="1">
      <c r="A813" s="7" t="s">
        <v>1237</v>
      </c>
      <c r="B813" s="8" t="s">
        <v>1238</v>
      </c>
      <c r="C813" s="7" t="s">
        <v>1365</v>
      </c>
      <c r="D813" s="7" t="s">
        <v>14</v>
      </c>
      <c r="E813" s="7" t="s">
        <v>15</v>
      </c>
      <c r="F813" s="7" t="s">
        <v>1431</v>
      </c>
      <c r="G813" s="9">
        <v>3191044.37</v>
      </c>
      <c r="H813" s="34">
        <v>0</v>
      </c>
      <c r="I813" s="9">
        <v>3191044.37</v>
      </c>
    </row>
    <row r="814" spans="1:9" s="14" customFormat="1" ht="34.5" customHeight="1">
      <c r="A814" s="7" t="s">
        <v>1237</v>
      </c>
      <c r="B814" s="8" t="s">
        <v>1238</v>
      </c>
      <c r="C814" s="7" t="s">
        <v>1365</v>
      </c>
      <c r="D814" s="7" t="s">
        <v>14</v>
      </c>
      <c r="E814" s="7" t="s">
        <v>15</v>
      </c>
      <c r="F814" s="7" t="s">
        <v>1432</v>
      </c>
      <c r="G814" s="9">
        <v>1740803.56</v>
      </c>
      <c r="H814" s="34">
        <v>0</v>
      </c>
      <c r="I814" s="9">
        <v>1740803.56</v>
      </c>
    </row>
    <row r="815" spans="1:9" s="14" customFormat="1" ht="34.5" customHeight="1">
      <c r="A815" s="7" t="s">
        <v>1237</v>
      </c>
      <c r="B815" s="8" t="s">
        <v>1238</v>
      </c>
      <c r="C815" s="7" t="s">
        <v>1365</v>
      </c>
      <c r="D815" s="7" t="s">
        <v>14</v>
      </c>
      <c r="E815" s="7" t="s">
        <v>15</v>
      </c>
      <c r="F815" s="7" t="s">
        <v>1433</v>
      </c>
      <c r="G815" s="9">
        <v>702080.87</v>
      </c>
      <c r="H815" s="34">
        <v>0</v>
      </c>
      <c r="I815" s="9">
        <v>702080.87</v>
      </c>
    </row>
    <row r="816" spans="1:9" s="14" customFormat="1" ht="34.5" customHeight="1">
      <c r="A816" s="7" t="s">
        <v>1237</v>
      </c>
      <c r="B816" s="8" t="s">
        <v>1238</v>
      </c>
      <c r="C816" s="7" t="s">
        <v>1365</v>
      </c>
      <c r="D816" s="7" t="s">
        <v>14</v>
      </c>
      <c r="E816" s="7" t="s">
        <v>15</v>
      </c>
      <c r="F816" s="7" t="s">
        <v>1434</v>
      </c>
      <c r="G816" s="9">
        <v>655805.96</v>
      </c>
      <c r="H816" s="34">
        <v>0</v>
      </c>
      <c r="I816" s="9">
        <v>655805.96</v>
      </c>
    </row>
    <row r="817" spans="1:9" s="14" customFormat="1" ht="34.5" customHeight="1">
      <c r="A817" s="7" t="s">
        <v>1237</v>
      </c>
      <c r="B817" s="8" t="s">
        <v>1238</v>
      </c>
      <c r="C817" s="7" t="s">
        <v>1365</v>
      </c>
      <c r="D817" s="7" t="s">
        <v>14</v>
      </c>
      <c r="E817" s="7" t="s">
        <v>15</v>
      </c>
      <c r="F817" s="7" t="s">
        <v>1435</v>
      </c>
      <c r="G817" s="9">
        <v>128135.03</v>
      </c>
      <c r="H817" s="34">
        <v>0</v>
      </c>
      <c r="I817" s="9">
        <v>128135.03</v>
      </c>
    </row>
    <row r="818" spans="1:9" s="14" customFormat="1" ht="34.5" customHeight="1">
      <c r="A818" s="7" t="s">
        <v>1237</v>
      </c>
      <c r="B818" s="8" t="s">
        <v>1238</v>
      </c>
      <c r="C818" s="7" t="s">
        <v>1365</v>
      </c>
      <c r="D818" s="7" t="s">
        <v>14</v>
      </c>
      <c r="E818" s="7" t="s">
        <v>15</v>
      </c>
      <c r="F818" s="7" t="s">
        <v>1436</v>
      </c>
      <c r="G818" s="9">
        <v>96873.37</v>
      </c>
      <c r="H818" s="34">
        <v>0</v>
      </c>
      <c r="I818" s="9">
        <v>96873.37</v>
      </c>
    </row>
    <row r="819" spans="1:9" s="14" customFormat="1" ht="34.5" customHeight="1">
      <c r="A819" s="7" t="s">
        <v>1237</v>
      </c>
      <c r="B819" s="8" t="s">
        <v>1238</v>
      </c>
      <c r="C819" s="7" t="s">
        <v>1365</v>
      </c>
      <c r="D819" s="7" t="s">
        <v>14</v>
      </c>
      <c r="E819" s="7" t="s">
        <v>15</v>
      </c>
      <c r="F819" s="7" t="s">
        <v>1437</v>
      </c>
      <c r="G819" s="9">
        <v>82423.44</v>
      </c>
      <c r="H819" s="34">
        <v>0</v>
      </c>
      <c r="I819" s="9">
        <v>82423.44</v>
      </c>
    </row>
    <row r="820" spans="1:9" s="14" customFormat="1" ht="34.5" customHeight="1">
      <c r="A820" s="7" t="s">
        <v>1237</v>
      </c>
      <c r="B820" s="8" t="s">
        <v>1238</v>
      </c>
      <c r="C820" s="7" t="s">
        <v>1365</v>
      </c>
      <c r="D820" s="7" t="s">
        <v>14</v>
      </c>
      <c r="E820" s="7" t="s">
        <v>15</v>
      </c>
      <c r="F820" s="7" t="s">
        <v>1438</v>
      </c>
      <c r="G820" s="9">
        <v>23998.32</v>
      </c>
      <c r="H820" s="34">
        <v>0</v>
      </c>
      <c r="I820" s="9">
        <v>23998.32</v>
      </c>
    </row>
    <row r="821" spans="1:9" s="14" customFormat="1" ht="34.5" customHeight="1">
      <c r="A821" s="7" t="s">
        <v>1237</v>
      </c>
      <c r="B821" s="8" t="s">
        <v>1238</v>
      </c>
      <c r="C821" s="7" t="s">
        <v>1365</v>
      </c>
      <c r="D821" s="7" t="s">
        <v>14</v>
      </c>
      <c r="E821" s="7" t="s">
        <v>15</v>
      </c>
      <c r="F821" s="7" t="s">
        <v>1439</v>
      </c>
      <c r="G821" s="9">
        <v>15458.15</v>
      </c>
      <c r="H821" s="34">
        <v>0</v>
      </c>
      <c r="I821" s="9">
        <v>15458.15</v>
      </c>
    </row>
    <row r="822" spans="1:9" s="14" customFormat="1" ht="34.5" customHeight="1">
      <c r="A822" s="7" t="s">
        <v>1237</v>
      </c>
      <c r="B822" s="8" t="s">
        <v>1238</v>
      </c>
      <c r="C822" s="7" t="s">
        <v>1365</v>
      </c>
      <c r="D822" s="7" t="s">
        <v>14</v>
      </c>
      <c r="E822" s="7" t="s">
        <v>15</v>
      </c>
      <c r="F822" s="7" t="s">
        <v>1440</v>
      </c>
      <c r="G822" s="9">
        <v>6155.38</v>
      </c>
      <c r="H822" s="34">
        <v>0</v>
      </c>
      <c r="I822" s="9">
        <v>6155.38</v>
      </c>
    </row>
    <row r="823" spans="1:9" s="14" customFormat="1" ht="34.5" customHeight="1">
      <c r="A823" s="7" t="s">
        <v>1237</v>
      </c>
      <c r="B823" s="8" t="s">
        <v>1238</v>
      </c>
      <c r="C823" s="7" t="s">
        <v>1365</v>
      </c>
      <c r="D823" s="7" t="s">
        <v>14</v>
      </c>
      <c r="E823" s="7" t="s">
        <v>15</v>
      </c>
      <c r="F823" s="7" t="s">
        <v>1441</v>
      </c>
      <c r="G823" s="9">
        <v>2867.14</v>
      </c>
      <c r="H823" s="34">
        <v>0</v>
      </c>
      <c r="I823" s="9">
        <v>2867.14</v>
      </c>
    </row>
    <row r="824" spans="1:9" s="14" customFormat="1" ht="34.5" customHeight="1">
      <c r="A824" s="7" t="s">
        <v>1237</v>
      </c>
      <c r="B824" s="8" t="s">
        <v>1238</v>
      </c>
      <c r="C824" s="7" t="s">
        <v>1365</v>
      </c>
      <c r="D824" s="7" t="s">
        <v>14</v>
      </c>
      <c r="E824" s="7" t="s">
        <v>15</v>
      </c>
      <c r="F824" s="7" t="s">
        <v>1442</v>
      </c>
      <c r="G824" s="9">
        <v>2750</v>
      </c>
      <c r="H824" s="34">
        <v>0</v>
      </c>
      <c r="I824" s="9">
        <v>2750</v>
      </c>
    </row>
    <row r="825" spans="1:9" s="14" customFormat="1" ht="34.5" customHeight="1">
      <c r="A825" s="7" t="s">
        <v>1237</v>
      </c>
      <c r="B825" s="8" t="s">
        <v>1238</v>
      </c>
      <c r="C825" s="7" t="s">
        <v>1365</v>
      </c>
      <c r="D825" s="7" t="s">
        <v>14</v>
      </c>
      <c r="E825" s="7" t="s">
        <v>15</v>
      </c>
      <c r="F825" s="7" t="s">
        <v>1443</v>
      </c>
      <c r="G825" s="9">
        <v>2143.73</v>
      </c>
      <c r="H825" s="34">
        <v>0</v>
      </c>
      <c r="I825" s="9">
        <v>2143.73</v>
      </c>
    </row>
    <row r="826" spans="1:9" s="14" customFormat="1" ht="34.5" customHeight="1">
      <c r="A826" s="7" t="s">
        <v>1237</v>
      </c>
      <c r="B826" s="8" t="s">
        <v>1238</v>
      </c>
      <c r="C826" s="7" t="s">
        <v>1365</v>
      </c>
      <c r="D826" s="7" t="s">
        <v>14</v>
      </c>
      <c r="E826" s="7" t="s">
        <v>15</v>
      </c>
      <c r="F826" s="7" t="s">
        <v>1444</v>
      </c>
      <c r="G826" s="9">
        <v>955.71</v>
      </c>
      <c r="H826" s="34">
        <v>0</v>
      </c>
      <c r="I826" s="9">
        <v>955.71</v>
      </c>
    </row>
    <row r="827" spans="1:9" s="14" customFormat="1" ht="34.5" customHeight="1">
      <c r="A827" s="7" t="s">
        <v>1237</v>
      </c>
      <c r="B827" s="8" t="s">
        <v>1238</v>
      </c>
      <c r="C827" s="7" t="s">
        <v>1262</v>
      </c>
      <c r="D827" s="7" t="s">
        <v>14</v>
      </c>
      <c r="E827" s="7" t="s">
        <v>15</v>
      </c>
      <c r="F827" s="7" t="s">
        <v>1445</v>
      </c>
      <c r="G827" s="9">
        <v>45000</v>
      </c>
      <c r="H827" s="34">
        <v>0</v>
      </c>
      <c r="I827" s="9">
        <f>17352.81+19663.12</f>
        <v>37015.93</v>
      </c>
    </row>
    <row r="828" spans="1:9" s="14" customFormat="1" ht="34.5" customHeight="1">
      <c r="A828" s="7" t="s">
        <v>1237</v>
      </c>
      <c r="B828" s="8" t="s">
        <v>1238</v>
      </c>
      <c r="C828" s="7" t="s">
        <v>1365</v>
      </c>
      <c r="D828" s="7" t="s">
        <v>14</v>
      </c>
      <c r="E828" s="7" t="s">
        <v>15</v>
      </c>
      <c r="F828" s="7" t="s">
        <v>1446</v>
      </c>
      <c r="G828" s="9">
        <v>30889.79</v>
      </c>
      <c r="H828" s="34">
        <v>0</v>
      </c>
      <c r="I828" s="9">
        <v>30889.79</v>
      </c>
    </row>
    <row r="829" spans="1:9" s="14" customFormat="1" ht="34.5" customHeight="1">
      <c r="A829" s="7" t="s">
        <v>1237</v>
      </c>
      <c r="B829" s="8" t="s">
        <v>1238</v>
      </c>
      <c r="C829" s="7" t="s">
        <v>1365</v>
      </c>
      <c r="D829" s="7" t="s">
        <v>14</v>
      </c>
      <c r="E829" s="7" t="s">
        <v>15</v>
      </c>
      <c r="F829" s="7" t="s">
        <v>1447</v>
      </c>
      <c r="G829" s="9">
        <v>27500.17</v>
      </c>
      <c r="H829" s="34">
        <v>0</v>
      </c>
      <c r="I829" s="9">
        <v>27500.17</v>
      </c>
    </row>
    <row r="830" spans="1:9" s="14" customFormat="1" ht="34.5" customHeight="1">
      <c r="A830" s="7" t="s">
        <v>1237</v>
      </c>
      <c r="B830" s="8" t="s">
        <v>1238</v>
      </c>
      <c r="C830" s="7" t="s">
        <v>1365</v>
      </c>
      <c r="D830" s="7" t="s">
        <v>14</v>
      </c>
      <c r="E830" s="7" t="s">
        <v>15</v>
      </c>
      <c r="F830" s="7" t="s">
        <v>1448</v>
      </c>
      <c r="G830" s="9">
        <v>2548.57</v>
      </c>
      <c r="H830" s="34">
        <v>0</v>
      </c>
      <c r="I830" s="9">
        <v>2548.57</v>
      </c>
    </row>
    <row r="831" spans="1:9" s="14" customFormat="1" ht="34.5" customHeight="1">
      <c r="A831" s="7" t="s">
        <v>1237</v>
      </c>
      <c r="B831" s="8" t="s">
        <v>1238</v>
      </c>
      <c r="C831" s="7" t="s">
        <v>1365</v>
      </c>
      <c r="D831" s="7" t="s">
        <v>14</v>
      </c>
      <c r="E831" s="7" t="s">
        <v>15</v>
      </c>
      <c r="F831" s="7" t="s">
        <v>1449</v>
      </c>
      <c r="G831" s="9">
        <v>1990.78</v>
      </c>
      <c r="H831" s="34">
        <v>0</v>
      </c>
      <c r="I831" s="9">
        <v>1990.78</v>
      </c>
    </row>
    <row r="832" spans="1:9" s="14" customFormat="1" ht="34.5" customHeight="1">
      <c r="A832" s="7" t="s">
        <v>1237</v>
      </c>
      <c r="B832" s="8" t="s">
        <v>1238</v>
      </c>
      <c r="C832" s="7" t="s">
        <v>1365</v>
      </c>
      <c r="D832" s="7" t="s">
        <v>14</v>
      </c>
      <c r="E832" s="7" t="s">
        <v>15</v>
      </c>
      <c r="F832" s="7" t="s">
        <v>1450</v>
      </c>
      <c r="G832" s="9">
        <v>684.12</v>
      </c>
      <c r="H832" s="34">
        <v>0</v>
      </c>
      <c r="I832" s="9">
        <v>684.12</v>
      </c>
    </row>
    <row r="833" spans="1:9" s="14" customFormat="1" ht="34.5" customHeight="1">
      <c r="A833" s="7" t="s">
        <v>1237</v>
      </c>
      <c r="B833" s="8" t="s">
        <v>1238</v>
      </c>
      <c r="C833" s="7" t="s">
        <v>1365</v>
      </c>
      <c r="D833" s="7" t="s">
        <v>14</v>
      </c>
      <c r="E833" s="7" t="s">
        <v>15</v>
      </c>
      <c r="F833" s="7" t="s">
        <v>1451</v>
      </c>
      <c r="G833" s="9">
        <v>581.6800000000001</v>
      </c>
      <c r="H833" s="34">
        <v>0</v>
      </c>
      <c r="I833" s="9">
        <v>581.6800000000001</v>
      </c>
    </row>
    <row r="834" spans="1:9" s="14" customFormat="1" ht="34.5" customHeight="1">
      <c r="A834" s="7" t="s">
        <v>1237</v>
      </c>
      <c r="B834" s="8" t="s">
        <v>1238</v>
      </c>
      <c r="C834" s="7" t="s">
        <v>1365</v>
      </c>
      <c r="D834" s="7" t="s">
        <v>14</v>
      </c>
      <c r="E834" s="7" t="s">
        <v>15</v>
      </c>
      <c r="F834" s="7" t="s">
        <v>1452</v>
      </c>
      <c r="G834" s="9">
        <v>463.47</v>
      </c>
      <c r="H834" s="34">
        <v>0</v>
      </c>
      <c r="I834" s="9">
        <v>463.47</v>
      </c>
    </row>
    <row r="835" spans="1:9" s="14" customFormat="1" ht="34.5" customHeight="1">
      <c r="A835" s="7" t="s">
        <v>1237</v>
      </c>
      <c r="B835" s="8" t="s">
        <v>1238</v>
      </c>
      <c r="C835" s="7" t="s">
        <v>1365</v>
      </c>
      <c r="D835" s="7" t="s">
        <v>14</v>
      </c>
      <c r="E835" s="7" t="s">
        <v>15</v>
      </c>
      <c r="F835" s="7" t="s">
        <v>1453</v>
      </c>
      <c r="G835" s="9">
        <v>150.59</v>
      </c>
      <c r="H835" s="34">
        <v>0</v>
      </c>
      <c r="I835" s="9">
        <v>150.59</v>
      </c>
    </row>
    <row r="836" spans="1:9" s="14" customFormat="1" ht="34.5" customHeight="1">
      <c r="A836" s="7" t="s">
        <v>1237</v>
      </c>
      <c r="B836" s="8" t="s">
        <v>1238</v>
      </c>
      <c r="C836" s="7" t="s">
        <v>1254</v>
      </c>
      <c r="D836" s="7" t="s">
        <v>14</v>
      </c>
      <c r="E836" s="7" t="s">
        <v>15</v>
      </c>
      <c r="F836" s="7" t="s">
        <v>1454</v>
      </c>
      <c r="G836" s="9">
        <v>951651.39</v>
      </c>
      <c r="H836" s="34">
        <v>0</v>
      </c>
      <c r="I836" s="9">
        <f>740939.93+141911.68</f>
        <v>882851.6100000001</v>
      </c>
    </row>
    <row r="837" spans="1:9" s="14" customFormat="1" ht="34.5" customHeight="1">
      <c r="A837" s="7" t="s">
        <v>1237</v>
      </c>
      <c r="B837" s="8" t="s">
        <v>1238</v>
      </c>
      <c r="C837" s="7" t="s">
        <v>1350</v>
      </c>
      <c r="D837" s="7" t="s">
        <v>14</v>
      </c>
      <c r="E837" s="7" t="s">
        <v>15</v>
      </c>
      <c r="F837" s="7" t="s">
        <v>1455</v>
      </c>
      <c r="G837" s="9">
        <v>37500</v>
      </c>
      <c r="H837" s="34">
        <v>0</v>
      </c>
      <c r="I837" s="9">
        <f>26266.3+9963.1</f>
        <v>36229.4</v>
      </c>
    </row>
    <row r="838" spans="1:9" s="14" customFormat="1" ht="34.5" customHeight="1">
      <c r="A838" s="7" t="s">
        <v>1237</v>
      </c>
      <c r="B838" s="8" t="s">
        <v>1238</v>
      </c>
      <c r="C838" s="7" t="s">
        <v>1256</v>
      </c>
      <c r="D838" s="7" t="s">
        <v>14</v>
      </c>
      <c r="E838" s="7" t="s">
        <v>15</v>
      </c>
      <c r="F838" s="7" t="s">
        <v>1456</v>
      </c>
      <c r="G838" s="9">
        <v>1996769.65</v>
      </c>
      <c r="H838" s="34">
        <v>0</v>
      </c>
      <c r="I838" s="9">
        <f>1529170.17+302172.91</f>
        <v>1831343.0799999998</v>
      </c>
    </row>
    <row r="839" spans="1:9" s="14" customFormat="1" ht="34.5" customHeight="1">
      <c r="A839" s="7" t="s">
        <v>1237</v>
      </c>
      <c r="B839" s="8" t="s">
        <v>1238</v>
      </c>
      <c r="C839" s="7" t="s">
        <v>1256</v>
      </c>
      <c r="D839" s="7" t="s">
        <v>14</v>
      </c>
      <c r="E839" s="7" t="s">
        <v>15</v>
      </c>
      <c r="F839" s="7" t="s">
        <v>1457</v>
      </c>
      <c r="G839" s="9">
        <v>127229.48</v>
      </c>
      <c r="H839" s="34">
        <v>0</v>
      </c>
      <c r="I839" s="9">
        <v>127229.48</v>
      </c>
    </row>
    <row r="840" spans="1:9" s="14" customFormat="1" ht="34.5" customHeight="1">
      <c r="A840" s="7" t="s">
        <v>1237</v>
      </c>
      <c r="B840" s="8" t="s">
        <v>1238</v>
      </c>
      <c r="C840" s="7" t="s">
        <v>1256</v>
      </c>
      <c r="D840" s="7" t="s">
        <v>14</v>
      </c>
      <c r="E840" s="7" t="s">
        <v>15</v>
      </c>
      <c r="F840" s="7" t="s">
        <v>1458</v>
      </c>
      <c r="G840" s="9">
        <v>14516.09</v>
      </c>
      <c r="H840" s="34">
        <v>0</v>
      </c>
      <c r="I840" s="9">
        <v>14516.09</v>
      </c>
    </row>
    <row r="841" spans="1:9" s="14" customFormat="1" ht="34.5" customHeight="1">
      <c r="A841" s="7" t="s">
        <v>1237</v>
      </c>
      <c r="B841" s="8" t="s">
        <v>1238</v>
      </c>
      <c r="C841" s="7" t="s">
        <v>1272</v>
      </c>
      <c r="D841" s="7" t="s">
        <v>14</v>
      </c>
      <c r="E841" s="7" t="s">
        <v>15</v>
      </c>
      <c r="F841" s="7" t="s">
        <v>1459</v>
      </c>
      <c r="G841" s="9">
        <v>336346.57</v>
      </c>
      <c r="H841" s="34">
        <v>0</v>
      </c>
      <c r="I841" s="9">
        <f>258212.28+69494.21</f>
        <v>327706.49</v>
      </c>
    </row>
    <row r="842" spans="1:9" s="14" customFormat="1" ht="34.5" customHeight="1">
      <c r="A842" s="7" t="s">
        <v>1237</v>
      </c>
      <c r="B842" s="8" t="s">
        <v>1238</v>
      </c>
      <c r="C842" s="7" t="s">
        <v>1279</v>
      </c>
      <c r="D842" s="7" t="s">
        <v>14</v>
      </c>
      <c r="E842" s="7" t="s">
        <v>15</v>
      </c>
      <c r="F842" s="7" t="s">
        <v>1460</v>
      </c>
      <c r="G842" s="9">
        <v>708921.47</v>
      </c>
      <c r="H842" s="34">
        <v>0</v>
      </c>
      <c r="I842" s="9">
        <v>708921.47</v>
      </c>
    </row>
    <row r="843" spans="1:9" s="14" customFormat="1" ht="34.5" customHeight="1">
      <c r="A843" s="7" t="s">
        <v>1237</v>
      </c>
      <c r="B843" s="8" t="s">
        <v>1238</v>
      </c>
      <c r="C843" s="7" t="s">
        <v>1281</v>
      </c>
      <c r="D843" s="7" t="s">
        <v>14</v>
      </c>
      <c r="E843" s="7" t="s">
        <v>15</v>
      </c>
      <c r="F843" s="7" t="s">
        <v>1461</v>
      </c>
      <c r="G843" s="9">
        <v>421905.75</v>
      </c>
      <c r="H843" s="34">
        <v>0</v>
      </c>
      <c r="I843" s="9">
        <v>421905.75</v>
      </c>
    </row>
    <row r="844" spans="1:9" s="14" customFormat="1" ht="34.5" customHeight="1">
      <c r="A844" s="7" t="s">
        <v>1237</v>
      </c>
      <c r="B844" s="8" t="s">
        <v>1238</v>
      </c>
      <c r="C844" s="7" t="s">
        <v>1281</v>
      </c>
      <c r="D844" s="7" t="s">
        <v>14</v>
      </c>
      <c r="E844" s="7" t="s">
        <v>15</v>
      </c>
      <c r="F844" s="7" t="s">
        <v>1462</v>
      </c>
      <c r="G844" s="9">
        <v>76016.17</v>
      </c>
      <c r="H844" s="34">
        <v>0</v>
      </c>
      <c r="I844" s="9">
        <v>76016.17</v>
      </c>
    </row>
    <row r="845" spans="1:9" s="14" customFormat="1" ht="34.5" customHeight="1">
      <c r="A845" s="7" t="s">
        <v>1237</v>
      </c>
      <c r="B845" s="8" t="s">
        <v>1238</v>
      </c>
      <c r="C845" s="7" t="s">
        <v>1281</v>
      </c>
      <c r="D845" s="7" t="s">
        <v>14</v>
      </c>
      <c r="E845" s="7" t="s">
        <v>15</v>
      </c>
      <c r="F845" s="7" t="s">
        <v>1463</v>
      </c>
      <c r="G845" s="9">
        <v>4520.59</v>
      </c>
      <c r="H845" s="34">
        <v>0</v>
      </c>
      <c r="I845" s="9">
        <v>4520.59</v>
      </c>
    </row>
    <row r="846" spans="1:9" s="14" customFormat="1" ht="34.5" customHeight="1">
      <c r="A846" s="7" t="s">
        <v>1237</v>
      </c>
      <c r="B846" s="8" t="s">
        <v>1238</v>
      </c>
      <c r="C846" s="7" t="s">
        <v>1279</v>
      </c>
      <c r="D846" s="7" t="s">
        <v>14</v>
      </c>
      <c r="E846" s="7" t="s">
        <v>15</v>
      </c>
      <c r="F846" s="7" t="s">
        <v>1464</v>
      </c>
      <c r="G846" s="9">
        <v>4377.7300000000005</v>
      </c>
      <c r="H846" s="34">
        <v>0</v>
      </c>
      <c r="I846" s="9">
        <v>4377.7300000000005</v>
      </c>
    </row>
    <row r="847" spans="1:9" s="14" customFormat="1" ht="34.5" customHeight="1">
      <c r="A847" s="7" t="s">
        <v>1237</v>
      </c>
      <c r="B847" s="8" t="s">
        <v>1238</v>
      </c>
      <c r="C847" s="7" t="s">
        <v>1281</v>
      </c>
      <c r="D847" s="7" t="s">
        <v>14</v>
      </c>
      <c r="E847" s="7" t="s">
        <v>15</v>
      </c>
      <c r="F847" s="7" t="s">
        <v>1465</v>
      </c>
      <c r="G847" s="9">
        <v>620.23</v>
      </c>
      <c r="H847" s="34">
        <v>0</v>
      </c>
      <c r="I847" s="9">
        <v>620.23</v>
      </c>
    </row>
    <row r="848" spans="1:9" s="14" customFormat="1" ht="34.5" customHeight="1">
      <c r="A848" s="7" t="s">
        <v>1237</v>
      </c>
      <c r="B848" s="8" t="s">
        <v>1238</v>
      </c>
      <c r="C848" s="7" t="s">
        <v>1350</v>
      </c>
      <c r="D848" s="7" t="s">
        <v>14</v>
      </c>
      <c r="E848" s="7" t="s">
        <v>15</v>
      </c>
      <c r="F848" s="7" t="s">
        <v>1466</v>
      </c>
      <c r="G848" s="9">
        <v>7500</v>
      </c>
      <c r="H848" s="34">
        <v>0</v>
      </c>
      <c r="I848" s="9">
        <v>7500</v>
      </c>
    </row>
    <row r="849" spans="1:9" s="14" customFormat="1" ht="34.5" customHeight="1">
      <c r="A849" s="7" t="s">
        <v>1237</v>
      </c>
      <c r="B849" s="8" t="s">
        <v>1238</v>
      </c>
      <c r="C849" s="7" t="s">
        <v>1350</v>
      </c>
      <c r="D849" s="7" t="s">
        <v>14</v>
      </c>
      <c r="E849" s="7" t="s">
        <v>15</v>
      </c>
      <c r="F849" s="7" t="s">
        <v>1467</v>
      </c>
      <c r="G849" s="9">
        <v>7500</v>
      </c>
      <c r="H849" s="34">
        <v>0</v>
      </c>
      <c r="I849" s="9">
        <v>7245.88</v>
      </c>
    </row>
    <row r="850" spans="1:9" s="14" customFormat="1" ht="34.5" customHeight="1">
      <c r="A850" s="7" t="s">
        <v>1237</v>
      </c>
      <c r="B850" s="8" t="s">
        <v>1238</v>
      </c>
      <c r="C850" s="7" t="s">
        <v>1275</v>
      </c>
      <c r="D850" s="7" t="s">
        <v>14</v>
      </c>
      <c r="E850" s="7" t="s">
        <v>15</v>
      </c>
      <c r="F850" s="7" t="s">
        <v>1468</v>
      </c>
      <c r="G850" s="9">
        <v>7500</v>
      </c>
      <c r="H850" s="34">
        <v>0</v>
      </c>
      <c r="I850" s="9">
        <v>7500</v>
      </c>
    </row>
    <row r="851" spans="1:9" s="14" customFormat="1" ht="34.5" customHeight="1">
      <c r="A851" s="7" t="s">
        <v>1237</v>
      </c>
      <c r="B851" s="8" t="s">
        <v>1238</v>
      </c>
      <c r="C851" s="7" t="s">
        <v>1365</v>
      </c>
      <c r="D851" s="7" t="s">
        <v>14</v>
      </c>
      <c r="E851" s="7" t="s">
        <v>15</v>
      </c>
      <c r="F851" s="7" t="s">
        <v>1469</v>
      </c>
      <c r="G851" s="9">
        <v>1114.01</v>
      </c>
      <c r="H851" s="34">
        <v>0</v>
      </c>
      <c r="I851" s="9">
        <v>1053.01</v>
      </c>
    </row>
    <row r="852" spans="1:9" s="14" customFormat="1" ht="34.5" customHeight="1">
      <c r="A852" s="7" t="s">
        <v>1237</v>
      </c>
      <c r="B852" s="8" t="s">
        <v>1238</v>
      </c>
      <c r="C852" s="7" t="s">
        <v>1325</v>
      </c>
      <c r="D852" s="7" t="s">
        <v>14</v>
      </c>
      <c r="E852" s="7" t="s">
        <v>15</v>
      </c>
      <c r="F852" s="7" t="s">
        <v>1470</v>
      </c>
      <c r="G852" s="9">
        <v>4436128.86</v>
      </c>
      <c r="H852" s="34">
        <v>0</v>
      </c>
      <c r="I852" s="9">
        <f>1792851.65+1757634.35</f>
        <v>3550486</v>
      </c>
    </row>
    <row r="853" spans="1:9" s="14" customFormat="1" ht="34.5" customHeight="1">
      <c r="A853" s="7" t="s">
        <v>1237</v>
      </c>
      <c r="B853" s="8" t="s">
        <v>1238</v>
      </c>
      <c r="C853" s="7" t="s">
        <v>1325</v>
      </c>
      <c r="D853" s="7" t="s">
        <v>14</v>
      </c>
      <c r="E853" s="7" t="s">
        <v>15</v>
      </c>
      <c r="F853" s="7" t="s">
        <v>1471</v>
      </c>
      <c r="G853" s="9">
        <v>3308467.34</v>
      </c>
      <c r="H853" s="34">
        <v>0</v>
      </c>
      <c r="I853" s="9">
        <v>3308467.34</v>
      </c>
    </row>
    <row r="854" spans="1:9" s="14" customFormat="1" ht="34.5" customHeight="1">
      <c r="A854" s="7" t="s">
        <v>1237</v>
      </c>
      <c r="B854" s="8" t="s">
        <v>1238</v>
      </c>
      <c r="C854" s="7" t="s">
        <v>1325</v>
      </c>
      <c r="D854" s="7" t="s">
        <v>14</v>
      </c>
      <c r="E854" s="7" t="s">
        <v>15</v>
      </c>
      <c r="F854" s="7" t="s">
        <v>1472</v>
      </c>
      <c r="G854" s="9">
        <v>3210946.17</v>
      </c>
      <c r="H854" s="34">
        <v>0</v>
      </c>
      <c r="I854" s="9">
        <v>3210946.17</v>
      </c>
    </row>
    <row r="855" spans="1:9" s="14" customFormat="1" ht="34.5" customHeight="1">
      <c r="A855" s="7" t="s">
        <v>1237</v>
      </c>
      <c r="B855" s="8" t="s">
        <v>1238</v>
      </c>
      <c r="C855" s="7" t="s">
        <v>1325</v>
      </c>
      <c r="D855" s="7" t="s">
        <v>14</v>
      </c>
      <c r="E855" s="7" t="s">
        <v>15</v>
      </c>
      <c r="F855" s="7" t="s">
        <v>1473</v>
      </c>
      <c r="G855" s="9">
        <v>705946.28</v>
      </c>
      <c r="H855" s="34">
        <v>0</v>
      </c>
      <c r="I855" s="9">
        <v>705946.28</v>
      </c>
    </row>
    <row r="856" spans="1:9" s="14" customFormat="1" ht="34.5" customHeight="1">
      <c r="A856" s="7" t="s">
        <v>1237</v>
      </c>
      <c r="B856" s="8" t="s">
        <v>1238</v>
      </c>
      <c r="C856" s="7" t="s">
        <v>1325</v>
      </c>
      <c r="D856" s="7" t="s">
        <v>14</v>
      </c>
      <c r="E856" s="7" t="s">
        <v>15</v>
      </c>
      <c r="F856" s="7" t="s">
        <v>1474</v>
      </c>
      <c r="G856" s="9">
        <v>690575.49</v>
      </c>
      <c r="H856" s="34">
        <v>0</v>
      </c>
      <c r="I856" s="9">
        <v>690575.49</v>
      </c>
    </row>
    <row r="857" spans="1:9" s="14" customFormat="1" ht="34.5" customHeight="1">
      <c r="A857" s="7" t="s">
        <v>1237</v>
      </c>
      <c r="B857" s="8" t="s">
        <v>1238</v>
      </c>
      <c r="C857" s="7" t="s">
        <v>1325</v>
      </c>
      <c r="D857" s="7" t="s">
        <v>14</v>
      </c>
      <c r="E857" s="7" t="s">
        <v>15</v>
      </c>
      <c r="F857" s="7" t="s">
        <v>1475</v>
      </c>
      <c r="G857" s="9">
        <v>128162.98</v>
      </c>
      <c r="H857" s="34">
        <v>0</v>
      </c>
      <c r="I857" s="9">
        <v>128162.98</v>
      </c>
    </row>
    <row r="858" spans="1:9" s="14" customFormat="1" ht="34.5" customHeight="1">
      <c r="A858" s="7" t="s">
        <v>1237</v>
      </c>
      <c r="B858" s="8" t="s">
        <v>1238</v>
      </c>
      <c r="C858" s="7" t="s">
        <v>1325</v>
      </c>
      <c r="D858" s="7" t="s">
        <v>14</v>
      </c>
      <c r="E858" s="7" t="s">
        <v>15</v>
      </c>
      <c r="F858" s="7" t="s">
        <v>1476</v>
      </c>
      <c r="G858" s="9">
        <v>88501.64</v>
      </c>
      <c r="H858" s="34">
        <v>0</v>
      </c>
      <c r="I858" s="9">
        <v>88501.64</v>
      </c>
    </row>
    <row r="859" spans="1:9" s="14" customFormat="1" ht="34.5" customHeight="1">
      <c r="A859" s="7" t="s">
        <v>1237</v>
      </c>
      <c r="B859" s="8" t="s">
        <v>1238</v>
      </c>
      <c r="C859" s="7" t="s">
        <v>1325</v>
      </c>
      <c r="D859" s="7" t="s">
        <v>14</v>
      </c>
      <c r="E859" s="7" t="s">
        <v>15</v>
      </c>
      <c r="F859" s="7" t="s">
        <v>1477</v>
      </c>
      <c r="G859" s="9">
        <v>79596</v>
      </c>
      <c r="H859" s="34">
        <v>0</v>
      </c>
      <c r="I859" s="9">
        <v>79596</v>
      </c>
    </row>
    <row r="860" spans="1:9" s="14" customFormat="1" ht="34.5" customHeight="1">
      <c r="A860" s="7" t="s">
        <v>1237</v>
      </c>
      <c r="B860" s="8" t="s">
        <v>1238</v>
      </c>
      <c r="C860" s="7" t="s">
        <v>1325</v>
      </c>
      <c r="D860" s="7" t="s">
        <v>14</v>
      </c>
      <c r="E860" s="7" t="s">
        <v>15</v>
      </c>
      <c r="F860" s="7" t="s">
        <v>1478</v>
      </c>
      <c r="G860" s="9">
        <v>70977.95</v>
      </c>
      <c r="H860" s="34">
        <v>0</v>
      </c>
      <c r="I860" s="9">
        <v>70977.95</v>
      </c>
    </row>
    <row r="861" spans="1:9" s="14" customFormat="1" ht="34.5" customHeight="1">
      <c r="A861" s="7" t="s">
        <v>1237</v>
      </c>
      <c r="B861" s="8" t="s">
        <v>1238</v>
      </c>
      <c r="C861" s="7" t="s">
        <v>1325</v>
      </c>
      <c r="D861" s="7" t="s">
        <v>14</v>
      </c>
      <c r="E861" s="7" t="s">
        <v>15</v>
      </c>
      <c r="F861" s="7" t="s">
        <v>1479</v>
      </c>
      <c r="G861" s="9">
        <v>21906.6</v>
      </c>
      <c r="H861" s="34">
        <v>0</v>
      </c>
      <c r="I861" s="9">
        <v>21906.6</v>
      </c>
    </row>
    <row r="862" spans="1:9" s="14" customFormat="1" ht="34.5" customHeight="1">
      <c r="A862" s="7" t="s">
        <v>1237</v>
      </c>
      <c r="B862" s="8" t="s">
        <v>1238</v>
      </c>
      <c r="C862" s="7" t="s">
        <v>1325</v>
      </c>
      <c r="D862" s="7" t="s">
        <v>14</v>
      </c>
      <c r="E862" s="7" t="s">
        <v>15</v>
      </c>
      <c r="F862" s="7" t="s">
        <v>1480</v>
      </c>
      <c r="G862" s="9">
        <v>15458.15</v>
      </c>
      <c r="H862" s="34">
        <v>0</v>
      </c>
      <c r="I862" s="9">
        <v>15458.15</v>
      </c>
    </row>
    <row r="863" spans="1:9" s="14" customFormat="1" ht="34.5" customHeight="1">
      <c r="A863" s="7" t="s">
        <v>1237</v>
      </c>
      <c r="B863" s="8" t="s">
        <v>1238</v>
      </c>
      <c r="C863" s="7" t="s">
        <v>1325</v>
      </c>
      <c r="D863" s="7" t="s">
        <v>14</v>
      </c>
      <c r="E863" s="7" t="s">
        <v>15</v>
      </c>
      <c r="F863" s="7" t="s">
        <v>1481</v>
      </c>
      <c r="G863" s="9">
        <v>6040.74</v>
      </c>
      <c r="H863" s="34">
        <v>0</v>
      </c>
      <c r="I863" s="9">
        <v>6040.74</v>
      </c>
    </row>
    <row r="864" spans="1:9" s="14" customFormat="1" ht="34.5" customHeight="1">
      <c r="A864" s="7" t="s">
        <v>1237</v>
      </c>
      <c r="B864" s="8" t="s">
        <v>1238</v>
      </c>
      <c r="C864" s="7" t="s">
        <v>1325</v>
      </c>
      <c r="D864" s="7" t="s">
        <v>14</v>
      </c>
      <c r="E864" s="7" t="s">
        <v>15</v>
      </c>
      <c r="F864" s="7" t="s">
        <v>1482</v>
      </c>
      <c r="G864" s="9">
        <v>2750</v>
      </c>
      <c r="H864" s="34">
        <v>0</v>
      </c>
      <c r="I864" s="9">
        <v>2750</v>
      </c>
    </row>
    <row r="865" spans="1:9" s="14" customFormat="1" ht="34.5" customHeight="1">
      <c r="A865" s="7" t="s">
        <v>1237</v>
      </c>
      <c r="B865" s="8" t="s">
        <v>1238</v>
      </c>
      <c r="C865" s="7" t="s">
        <v>1325</v>
      </c>
      <c r="D865" s="7" t="s">
        <v>14</v>
      </c>
      <c r="E865" s="7" t="s">
        <v>15</v>
      </c>
      <c r="F865" s="7" t="s">
        <v>1483</v>
      </c>
      <c r="G865" s="9">
        <v>2157.65</v>
      </c>
      <c r="H865" s="34">
        <v>0</v>
      </c>
      <c r="I865" s="9">
        <v>2157.65</v>
      </c>
    </row>
    <row r="866" spans="1:9" s="14" customFormat="1" ht="34.5" customHeight="1">
      <c r="A866" s="7" t="s">
        <v>1237</v>
      </c>
      <c r="B866" s="8" t="s">
        <v>1238</v>
      </c>
      <c r="C866" s="7" t="s">
        <v>1325</v>
      </c>
      <c r="D866" s="7" t="s">
        <v>14</v>
      </c>
      <c r="E866" s="7" t="s">
        <v>15</v>
      </c>
      <c r="F866" s="7" t="s">
        <v>1484</v>
      </c>
      <c r="G866" s="9">
        <v>2143.73</v>
      </c>
      <c r="H866" s="34">
        <v>0</v>
      </c>
      <c r="I866" s="9">
        <v>2143.73</v>
      </c>
    </row>
    <row r="867" spans="1:9" s="14" customFormat="1" ht="34.5" customHeight="1">
      <c r="A867" s="7" t="s">
        <v>1237</v>
      </c>
      <c r="B867" s="8" t="s">
        <v>1238</v>
      </c>
      <c r="C867" s="7" t="s">
        <v>1262</v>
      </c>
      <c r="D867" s="7" t="s">
        <v>14</v>
      </c>
      <c r="E867" s="7" t="s">
        <v>15</v>
      </c>
      <c r="F867" s="7" t="s">
        <v>1485</v>
      </c>
      <c r="G867" s="9">
        <v>39537.18</v>
      </c>
      <c r="H867" s="34">
        <v>0</v>
      </c>
      <c r="I867" s="9">
        <f>14878.42+17622.82</f>
        <v>32501.239999999998</v>
      </c>
    </row>
    <row r="868" spans="1:9" s="14" customFormat="1" ht="34.5" customHeight="1">
      <c r="A868" s="7" t="s">
        <v>1237</v>
      </c>
      <c r="B868" s="8" t="s">
        <v>1238</v>
      </c>
      <c r="C868" s="7" t="s">
        <v>1325</v>
      </c>
      <c r="D868" s="7" t="s">
        <v>14</v>
      </c>
      <c r="E868" s="7" t="s">
        <v>15</v>
      </c>
      <c r="F868" s="7" t="s">
        <v>1486</v>
      </c>
      <c r="G868" s="9">
        <v>27500.17</v>
      </c>
      <c r="H868" s="34">
        <v>0</v>
      </c>
      <c r="I868" s="9">
        <v>27500.17</v>
      </c>
    </row>
    <row r="869" spans="1:9" s="14" customFormat="1" ht="34.5" customHeight="1">
      <c r="A869" s="7" t="s">
        <v>1237</v>
      </c>
      <c r="B869" s="8" t="s">
        <v>1238</v>
      </c>
      <c r="C869" s="7" t="s">
        <v>1325</v>
      </c>
      <c r="D869" s="7" t="s">
        <v>14</v>
      </c>
      <c r="E869" s="7" t="s">
        <v>15</v>
      </c>
      <c r="F869" s="7" t="s">
        <v>1487</v>
      </c>
      <c r="G869" s="9">
        <v>23946.4</v>
      </c>
      <c r="H869" s="34">
        <v>0</v>
      </c>
      <c r="I869" s="9">
        <v>23946.4</v>
      </c>
    </row>
    <row r="870" spans="1:9" s="14" customFormat="1" ht="34.5" customHeight="1">
      <c r="A870" s="7" t="s">
        <v>1237</v>
      </c>
      <c r="B870" s="8" t="s">
        <v>1238</v>
      </c>
      <c r="C870" s="7" t="s">
        <v>1325</v>
      </c>
      <c r="D870" s="7" t="s">
        <v>14</v>
      </c>
      <c r="E870" s="7" t="s">
        <v>15</v>
      </c>
      <c r="F870" s="7" t="s">
        <v>1488</v>
      </c>
      <c r="G870" s="9">
        <v>7415.7</v>
      </c>
      <c r="H870" s="34">
        <v>0</v>
      </c>
      <c r="I870" s="9">
        <v>7415.7</v>
      </c>
    </row>
    <row r="871" spans="1:9" s="14" customFormat="1" ht="34.5" customHeight="1">
      <c r="A871" s="7" t="s">
        <v>1237</v>
      </c>
      <c r="B871" s="8" t="s">
        <v>1238</v>
      </c>
      <c r="C871" s="7" t="s">
        <v>1325</v>
      </c>
      <c r="D871" s="7" t="s">
        <v>14</v>
      </c>
      <c r="E871" s="7" t="s">
        <v>15</v>
      </c>
      <c r="F871" s="7" t="s">
        <v>1489</v>
      </c>
      <c r="G871" s="9">
        <v>564.66</v>
      </c>
      <c r="H871" s="34">
        <v>0</v>
      </c>
      <c r="I871" s="9">
        <v>564.66</v>
      </c>
    </row>
    <row r="872" spans="1:9" s="14" customFormat="1" ht="34.5" customHeight="1">
      <c r="A872" s="7" t="s">
        <v>1237</v>
      </c>
      <c r="B872" s="8" t="s">
        <v>1238</v>
      </c>
      <c r="C872" s="7" t="s">
        <v>1325</v>
      </c>
      <c r="D872" s="7" t="s">
        <v>14</v>
      </c>
      <c r="E872" s="7" t="s">
        <v>15</v>
      </c>
      <c r="F872" s="7" t="s">
        <v>1490</v>
      </c>
      <c r="G872" s="9">
        <v>480.27</v>
      </c>
      <c r="H872" s="34">
        <v>0</v>
      </c>
      <c r="I872" s="9">
        <v>480.27</v>
      </c>
    </row>
    <row r="873" spans="1:9" s="14" customFormat="1" ht="34.5" customHeight="1">
      <c r="A873" s="7" t="s">
        <v>1237</v>
      </c>
      <c r="B873" s="8" t="s">
        <v>1238</v>
      </c>
      <c r="C873" s="7" t="s">
        <v>1325</v>
      </c>
      <c r="D873" s="7" t="s">
        <v>14</v>
      </c>
      <c r="E873" s="7" t="s">
        <v>15</v>
      </c>
      <c r="F873" s="7" t="s">
        <v>1491</v>
      </c>
      <c r="G873" s="9">
        <v>259.91</v>
      </c>
      <c r="H873" s="34">
        <v>0</v>
      </c>
      <c r="I873" s="9">
        <v>259.91</v>
      </c>
    </row>
    <row r="874" spans="1:9" s="14" customFormat="1" ht="34.5" customHeight="1">
      <c r="A874" s="7" t="s">
        <v>1237</v>
      </c>
      <c r="B874" s="8" t="s">
        <v>1238</v>
      </c>
      <c r="C874" s="7" t="s">
        <v>1325</v>
      </c>
      <c r="D874" s="7" t="s">
        <v>14</v>
      </c>
      <c r="E874" s="7" t="s">
        <v>15</v>
      </c>
      <c r="F874" s="7" t="s">
        <v>1492</v>
      </c>
      <c r="G874" s="9">
        <v>60.54</v>
      </c>
      <c r="H874" s="34">
        <v>0</v>
      </c>
      <c r="I874" s="9">
        <v>60.54</v>
      </c>
    </row>
    <row r="875" spans="1:9" s="14" customFormat="1" ht="34.5" customHeight="1">
      <c r="A875" s="7" t="s">
        <v>1237</v>
      </c>
      <c r="B875" s="8" t="s">
        <v>1238</v>
      </c>
      <c r="C875" s="7" t="s">
        <v>1256</v>
      </c>
      <c r="D875" s="7" t="s">
        <v>14</v>
      </c>
      <c r="E875" s="7" t="s">
        <v>15</v>
      </c>
      <c r="F875" s="7" t="s">
        <v>1493</v>
      </c>
      <c r="G875" s="9">
        <v>1115560.17</v>
      </c>
      <c r="H875" s="34">
        <v>0</v>
      </c>
      <c r="I875" s="9">
        <f>647873.49+301334.91</f>
        <v>949208.3999999999</v>
      </c>
    </row>
    <row r="876" spans="1:9" s="14" customFormat="1" ht="34.5" customHeight="1">
      <c r="A876" s="7" t="s">
        <v>1237</v>
      </c>
      <c r="B876" s="8" t="s">
        <v>1238</v>
      </c>
      <c r="C876" s="7" t="s">
        <v>1256</v>
      </c>
      <c r="D876" s="7" t="s">
        <v>14</v>
      </c>
      <c r="E876" s="7" t="s">
        <v>15</v>
      </c>
      <c r="F876" s="7" t="s">
        <v>1494</v>
      </c>
      <c r="G876" s="9">
        <v>142896.84</v>
      </c>
      <c r="H876" s="34">
        <v>0</v>
      </c>
      <c r="I876" s="9">
        <v>142896.84</v>
      </c>
    </row>
    <row r="877" spans="1:9" s="14" customFormat="1" ht="34.5" customHeight="1">
      <c r="A877" s="7" t="s">
        <v>1237</v>
      </c>
      <c r="B877" s="8" t="s">
        <v>1238</v>
      </c>
      <c r="C877" s="7" t="s">
        <v>1256</v>
      </c>
      <c r="D877" s="7" t="s">
        <v>14</v>
      </c>
      <c r="E877" s="7" t="s">
        <v>15</v>
      </c>
      <c r="F877" s="7" t="s">
        <v>1495</v>
      </c>
      <c r="G877" s="9">
        <v>14516.09</v>
      </c>
      <c r="H877" s="34">
        <v>0</v>
      </c>
      <c r="I877" s="9">
        <v>14516.09</v>
      </c>
    </row>
    <row r="878" spans="1:9" s="14" customFormat="1" ht="34.5" customHeight="1">
      <c r="A878" s="7" t="s">
        <v>1237</v>
      </c>
      <c r="B878" s="8" t="s">
        <v>1238</v>
      </c>
      <c r="C878" s="7" t="s">
        <v>1272</v>
      </c>
      <c r="D878" s="7" t="s">
        <v>14</v>
      </c>
      <c r="E878" s="7" t="s">
        <v>15</v>
      </c>
      <c r="F878" s="7" t="s">
        <v>1496</v>
      </c>
      <c r="G878" s="9">
        <v>317532.37</v>
      </c>
      <c r="H878" s="34">
        <v>0</v>
      </c>
      <c r="I878" s="9">
        <f>247371.42+62537.35</f>
        <v>309908.77</v>
      </c>
    </row>
    <row r="879" spans="1:9" s="14" customFormat="1" ht="34.5" customHeight="1">
      <c r="A879" s="7" t="s">
        <v>1237</v>
      </c>
      <c r="B879" s="8" t="s">
        <v>1238</v>
      </c>
      <c r="C879" s="7" t="s">
        <v>1254</v>
      </c>
      <c r="D879" s="7" t="s">
        <v>14</v>
      </c>
      <c r="E879" s="7" t="s">
        <v>15</v>
      </c>
      <c r="F879" s="7" t="s">
        <v>1497</v>
      </c>
      <c r="G879" s="9">
        <v>974380.56</v>
      </c>
      <c r="H879" s="34">
        <v>0</v>
      </c>
      <c r="I879" s="9">
        <f>757412.77+146238.68</f>
        <v>903651.45</v>
      </c>
    </row>
    <row r="880" spans="1:9" s="14" customFormat="1" ht="34.5" customHeight="1">
      <c r="A880" s="7" t="s">
        <v>1237</v>
      </c>
      <c r="B880" s="8" t="s">
        <v>1238</v>
      </c>
      <c r="C880" s="7" t="s">
        <v>1350</v>
      </c>
      <c r="D880" s="7" t="s">
        <v>14</v>
      </c>
      <c r="E880" s="7" t="s">
        <v>15</v>
      </c>
      <c r="F880" s="7" t="s">
        <v>1498</v>
      </c>
      <c r="G880" s="9">
        <v>37500</v>
      </c>
      <c r="H880" s="34">
        <v>0</v>
      </c>
      <c r="I880" s="9">
        <f>21035.97+14014.17</f>
        <v>35050.14</v>
      </c>
    </row>
    <row r="881" spans="1:9" s="14" customFormat="1" ht="34.5" customHeight="1">
      <c r="A881" s="7" t="s">
        <v>1237</v>
      </c>
      <c r="B881" s="8" t="s">
        <v>1238</v>
      </c>
      <c r="C881" s="7" t="s">
        <v>1254</v>
      </c>
      <c r="D881" s="7" t="s">
        <v>14</v>
      </c>
      <c r="E881" s="7" t="s">
        <v>15</v>
      </c>
      <c r="F881" s="7" t="s">
        <v>1499</v>
      </c>
      <c r="G881" s="9">
        <v>15910.42</v>
      </c>
      <c r="H881" s="34">
        <v>0</v>
      </c>
      <c r="I881" s="9">
        <v>15910.42</v>
      </c>
    </row>
    <row r="882" spans="1:9" s="14" customFormat="1" ht="34.5" customHeight="1">
      <c r="A882" s="7" t="s">
        <v>1237</v>
      </c>
      <c r="B882" s="8" t="s">
        <v>1238</v>
      </c>
      <c r="C882" s="7" t="s">
        <v>1256</v>
      </c>
      <c r="D882" s="7" t="s">
        <v>14</v>
      </c>
      <c r="E882" s="7" t="s">
        <v>15</v>
      </c>
      <c r="F882" s="7" t="s">
        <v>1500</v>
      </c>
      <c r="G882" s="9">
        <v>900000</v>
      </c>
      <c r="H882" s="34">
        <v>0</v>
      </c>
      <c r="I882" s="9">
        <v>900000</v>
      </c>
    </row>
    <row r="883" spans="1:9" s="14" customFormat="1" ht="34.5" customHeight="1">
      <c r="A883" s="7" t="s">
        <v>1237</v>
      </c>
      <c r="B883" s="8" t="s">
        <v>1238</v>
      </c>
      <c r="C883" s="7" t="s">
        <v>1350</v>
      </c>
      <c r="D883" s="7" t="s">
        <v>14</v>
      </c>
      <c r="E883" s="7" t="s">
        <v>15</v>
      </c>
      <c r="F883" s="7" t="s">
        <v>1501</v>
      </c>
      <c r="G883" s="9">
        <v>7500</v>
      </c>
      <c r="H883" s="34">
        <v>0</v>
      </c>
      <c r="I883" s="9">
        <v>7500</v>
      </c>
    </row>
    <row r="884" spans="1:9" s="14" customFormat="1" ht="34.5" customHeight="1">
      <c r="A884" s="7" t="s">
        <v>1237</v>
      </c>
      <c r="B884" s="8" t="s">
        <v>1238</v>
      </c>
      <c r="C884" s="7" t="s">
        <v>1350</v>
      </c>
      <c r="D884" s="7" t="s">
        <v>14</v>
      </c>
      <c r="E884" s="7" t="s">
        <v>15</v>
      </c>
      <c r="F884" s="7" t="s">
        <v>1502</v>
      </c>
      <c r="G884" s="9">
        <v>7500</v>
      </c>
      <c r="H884" s="34">
        <v>0</v>
      </c>
      <c r="I884" s="9">
        <f>6122.62+1123.26</f>
        <v>7245.88</v>
      </c>
    </row>
    <row r="885" spans="1:9" s="14" customFormat="1" ht="34.5" customHeight="1">
      <c r="A885" s="7" t="s">
        <v>1237</v>
      </c>
      <c r="B885" s="8" t="s">
        <v>1238</v>
      </c>
      <c r="C885" s="7" t="s">
        <v>1275</v>
      </c>
      <c r="D885" s="7" t="s">
        <v>14</v>
      </c>
      <c r="E885" s="7" t="s">
        <v>15</v>
      </c>
      <c r="F885" s="7" t="s">
        <v>1503</v>
      </c>
      <c r="G885" s="9">
        <v>7500</v>
      </c>
      <c r="H885" s="34">
        <v>0</v>
      </c>
      <c r="I885" s="9">
        <v>7500</v>
      </c>
    </row>
    <row r="886" spans="1:9" s="14" customFormat="1" ht="34.5" customHeight="1">
      <c r="A886" s="7" t="s">
        <v>1237</v>
      </c>
      <c r="B886" s="8" t="s">
        <v>1238</v>
      </c>
      <c r="C886" s="7" t="s">
        <v>1281</v>
      </c>
      <c r="D886" s="7" t="s">
        <v>14</v>
      </c>
      <c r="E886" s="7" t="s">
        <v>15</v>
      </c>
      <c r="F886" s="7" t="s">
        <v>1504</v>
      </c>
      <c r="G886" s="9">
        <v>81983.01</v>
      </c>
      <c r="H886" s="34">
        <v>0</v>
      </c>
      <c r="I886" s="9">
        <v>81983.01</v>
      </c>
    </row>
    <row r="887" spans="1:9" s="14" customFormat="1" ht="34.5" customHeight="1">
      <c r="A887" s="7" t="s">
        <v>1237</v>
      </c>
      <c r="B887" s="8" t="s">
        <v>1238</v>
      </c>
      <c r="C887" s="7" t="s">
        <v>1279</v>
      </c>
      <c r="D887" s="7" t="s">
        <v>14</v>
      </c>
      <c r="E887" s="7" t="s">
        <v>15</v>
      </c>
      <c r="F887" s="7" t="s">
        <v>1505</v>
      </c>
      <c r="G887" s="9">
        <v>704543.74</v>
      </c>
      <c r="H887" s="34">
        <v>0</v>
      </c>
      <c r="I887" s="9">
        <v>704543.74</v>
      </c>
    </row>
    <row r="888" spans="1:9" s="14" customFormat="1" ht="34.5" customHeight="1">
      <c r="A888" s="7" t="s">
        <v>1237</v>
      </c>
      <c r="B888" s="8" t="s">
        <v>1238</v>
      </c>
      <c r="C888" s="7" t="s">
        <v>1281</v>
      </c>
      <c r="D888" s="7" t="s">
        <v>14</v>
      </c>
      <c r="E888" s="7" t="s">
        <v>15</v>
      </c>
      <c r="F888" s="7" t="s">
        <v>1506</v>
      </c>
      <c r="G888" s="9">
        <v>421593.76</v>
      </c>
      <c r="H888" s="34">
        <v>0</v>
      </c>
      <c r="I888" s="9">
        <v>421593.76</v>
      </c>
    </row>
    <row r="889" spans="1:9" s="14" customFormat="1" ht="34.5" customHeight="1">
      <c r="A889" s="7" t="s">
        <v>1237</v>
      </c>
      <c r="B889" s="8" t="s">
        <v>1238</v>
      </c>
      <c r="C889" s="7" t="s">
        <v>1325</v>
      </c>
      <c r="D889" s="7" t="s">
        <v>14</v>
      </c>
      <c r="E889" s="7" t="s">
        <v>15</v>
      </c>
      <c r="F889" s="7" t="s">
        <v>1507</v>
      </c>
      <c r="G889" s="9">
        <v>4484557.17</v>
      </c>
      <c r="H889" s="34">
        <v>0</v>
      </c>
      <c r="I889" s="9">
        <f>1837823.04+24302.17</f>
        <v>1862125.21</v>
      </c>
    </row>
    <row r="890" spans="1:9" s="14" customFormat="1" ht="34.5" customHeight="1">
      <c r="A890" s="7" t="s">
        <v>1237</v>
      </c>
      <c r="B890" s="8" t="s">
        <v>1238</v>
      </c>
      <c r="C890" s="7" t="s">
        <v>1325</v>
      </c>
      <c r="D890" s="7" t="s">
        <v>14</v>
      </c>
      <c r="E890" s="7" t="s">
        <v>15</v>
      </c>
      <c r="F890" s="7" t="s">
        <v>1508</v>
      </c>
      <c r="G890" s="9">
        <v>3204765.59</v>
      </c>
      <c r="H890" s="34">
        <v>0</v>
      </c>
      <c r="I890" s="9">
        <v>3204765.59</v>
      </c>
    </row>
    <row r="891" spans="1:9" s="14" customFormat="1" ht="34.5" customHeight="1">
      <c r="A891" s="7" t="s">
        <v>1237</v>
      </c>
      <c r="B891" s="8" t="s">
        <v>1238</v>
      </c>
      <c r="C891" s="7" t="s">
        <v>1325</v>
      </c>
      <c r="D891" s="7" t="s">
        <v>14</v>
      </c>
      <c r="E891" s="7" t="s">
        <v>15</v>
      </c>
      <c r="F891" s="7" t="s">
        <v>1509</v>
      </c>
      <c r="G891" s="9">
        <v>704158.64</v>
      </c>
      <c r="H891" s="34">
        <v>0</v>
      </c>
      <c r="I891" s="9">
        <v>704158.64</v>
      </c>
    </row>
    <row r="892" spans="1:9" s="14" customFormat="1" ht="34.5" customHeight="1">
      <c r="A892" s="7" t="s">
        <v>1237</v>
      </c>
      <c r="B892" s="8" t="s">
        <v>1238</v>
      </c>
      <c r="C892" s="7" t="s">
        <v>1325</v>
      </c>
      <c r="D892" s="7" t="s">
        <v>14</v>
      </c>
      <c r="E892" s="7" t="s">
        <v>15</v>
      </c>
      <c r="F892" s="7" t="s">
        <v>1510</v>
      </c>
      <c r="G892" s="9">
        <v>611295.12</v>
      </c>
      <c r="H892" s="34">
        <v>0</v>
      </c>
      <c r="I892" s="9">
        <v>611295.12</v>
      </c>
    </row>
    <row r="893" spans="1:9" s="14" customFormat="1" ht="34.5" customHeight="1">
      <c r="A893" s="7" t="s">
        <v>1237</v>
      </c>
      <c r="B893" s="8" t="s">
        <v>1238</v>
      </c>
      <c r="C893" s="7" t="s">
        <v>1325</v>
      </c>
      <c r="D893" s="7" t="s">
        <v>14</v>
      </c>
      <c r="E893" s="7" t="s">
        <v>15</v>
      </c>
      <c r="F893" s="7" t="s">
        <v>1511</v>
      </c>
      <c r="G893" s="9">
        <v>128162.98</v>
      </c>
      <c r="H893" s="34">
        <v>0</v>
      </c>
      <c r="I893" s="9">
        <v>128162.98</v>
      </c>
    </row>
    <row r="894" spans="1:9" s="14" customFormat="1" ht="34.5" customHeight="1">
      <c r="A894" s="7" t="s">
        <v>1237</v>
      </c>
      <c r="B894" s="8" t="s">
        <v>1238</v>
      </c>
      <c r="C894" s="7" t="s">
        <v>1325</v>
      </c>
      <c r="D894" s="7" t="s">
        <v>14</v>
      </c>
      <c r="E894" s="7" t="s">
        <v>15</v>
      </c>
      <c r="F894" s="7" t="s">
        <v>1512</v>
      </c>
      <c r="G894" s="9">
        <v>79596</v>
      </c>
      <c r="H894" s="34">
        <v>0</v>
      </c>
      <c r="I894" s="9">
        <v>79596</v>
      </c>
    </row>
    <row r="895" spans="1:9" s="14" customFormat="1" ht="34.5" customHeight="1">
      <c r="A895" s="7" t="s">
        <v>1237</v>
      </c>
      <c r="B895" s="8" t="s">
        <v>1238</v>
      </c>
      <c r="C895" s="7" t="s">
        <v>1325</v>
      </c>
      <c r="D895" s="7" t="s">
        <v>14</v>
      </c>
      <c r="E895" s="7" t="s">
        <v>15</v>
      </c>
      <c r="F895" s="7" t="s">
        <v>1513</v>
      </c>
      <c r="G895" s="9">
        <v>54468.85</v>
      </c>
      <c r="H895" s="34">
        <v>0</v>
      </c>
      <c r="I895" s="9">
        <v>54468.85</v>
      </c>
    </row>
    <row r="896" spans="1:9" s="14" customFormat="1" ht="34.5" customHeight="1">
      <c r="A896" s="7" t="s">
        <v>1237</v>
      </c>
      <c r="B896" s="8" t="s">
        <v>1238</v>
      </c>
      <c r="C896" s="7" t="s">
        <v>1325</v>
      </c>
      <c r="D896" s="7" t="s">
        <v>14</v>
      </c>
      <c r="E896" s="7" t="s">
        <v>15</v>
      </c>
      <c r="F896" s="7" t="s">
        <v>1514</v>
      </c>
      <c r="G896" s="9">
        <v>50918.9</v>
      </c>
      <c r="H896" s="34">
        <v>0</v>
      </c>
      <c r="I896" s="9">
        <v>50918.9</v>
      </c>
    </row>
    <row r="897" spans="1:9" s="14" customFormat="1" ht="34.5" customHeight="1">
      <c r="A897" s="7" t="s">
        <v>1237</v>
      </c>
      <c r="B897" s="8" t="s">
        <v>1238</v>
      </c>
      <c r="C897" s="7" t="s">
        <v>1325</v>
      </c>
      <c r="D897" s="7" t="s">
        <v>14</v>
      </c>
      <c r="E897" s="7" t="s">
        <v>15</v>
      </c>
      <c r="F897" s="7" t="s">
        <v>1515</v>
      </c>
      <c r="G897" s="9">
        <v>49984.24</v>
      </c>
      <c r="H897" s="34">
        <v>0</v>
      </c>
      <c r="I897" s="9">
        <v>49984.24</v>
      </c>
    </row>
    <row r="898" spans="1:9" s="14" customFormat="1" ht="34.5" customHeight="1">
      <c r="A898" s="7" t="s">
        <v>1237</v>
      </c>
      <c r="B898" s="8" t="s">
        <v>1238</v>
      </c>
      <c r="C898" s="7" t="s">
        <v>1325</v>
      </c>
      <c r="D898" s="7" t="s">
        <v>14</v>
      </c>
      <c r="E898" s="7" t="s">
        <v>15</v>
      </c>
      <c r="F898" s="7" t="s">
        <v>1516</v>
      </c>
      <c r="G898" s="9">
        <v>24544.8</v>
      </c>
      <c r="H898" s="34">
        <v>0</v>
      </c>
      <c r="I898" s="9">
        <v>24544.8</v>
      </c>
    </row>
    <row r="899" spans="1:9" s="14" customFormat="1" ht="34.5" customHeight="1">
      <c r="A899" s="7" t="s">
        <v>1237</v>
      </c>
      <c r="B899" s="8" t="s">
        <v>1238</v>
      </c>
      <c r="C899" s="7" t="s">
        <v>1325</v>
      </c>
      <c r="D899" s="7" t="s">
        <v>14</v>
      </c>
      <c r="E899" s="7" t="s">
        <v>15</v>
      </c>
      <c r="F899" s="7" t="s">
        <v>1517</v>
      </c>
      <c r="G899" s="9">
        <v>15458.15</v>
      </c>
      <c r="H899" s="34">
        <v>0</v>
      </c>
      <c r="I899" s="9">
        <v>15458.15</v>
      </c>
    </row>
    <row r="900" spans="1:9" s="14" customFormat="1" ht="34.5" customHeight="1">
      <c r="A900" s="7" t="s">
        <v>1237</v>
      </c>
      <c r="B900" s="8" t="s">
        <v>1238</v>
      </c>
      <c r="C900" s="7" t="s">
        <v>1325</v>
      </c>
      <c r="D900" s="7" t="s">
        <v>14</v>
      </c>
      <c r="E900" s="7" t="s">
        <v>15</v>
      </c>
      <c r="F900" s="7" t="s">
        <v>1518</v>
      </c>
      <c r="G900" s="9">
        <v>5944.27</v>
      </c>
      <c r="H900" s="34">
        <v>0</v>
      </c>
      <c r="I900" s="9">
        <v>5944.27</v>
      </c>
    </row>
    <row r="901" spans="1:9" s="14" customFormat="1" ht="34.5" customHeight="1">
      <c r="A901" s="7" t="s">
        <v>1237</v>
      </c>
      <c r="B901" s="8" t="s">
        <v>1238</v>
      </c>
      <c r="C901" s="7" t="s">
        <v>1325</v>
      </c>
      <c r="D901" s="7" t="s">
        <v>14</v>
      </c>
      <c r="E901" s="7" t="s">
        <v>15</v>
      </c>
      <c r="F901" s="7" t="s">
        <v>1519</v>
      </c>
      <c r="G901" s="9">
        <v>3817.24</v>
      </c>
      <c r="H901" s="34">
        <v>0</v>
      </c>
      <c r="I901" s="9">
        <v>3817.24</v>
      </c>
    </row>
    <row r="902" spans="1:9" s="14" customFormat="1" ht="34.5" customHeight="1">
      <c r="A902" s="7" t="s">
        <v>1237</v>
      </c>
      <c r="B902" s="8" t="s">
        <v>1238</v>
      </c>
      <c r="C902" s="7" t="s">
        <v>1325</v>
      </c>
      <c r="D902" s="7" t="s">
        <v>14</v>
      </c>
      <c r="E902" s="7" t="s">
        <v>15</v>
      </c>
      <c r="F902" s="7" t="s">
        <v>1520</v>
      </c>
      <c r="G902" s="9">
        <v>2200</v>
      </c>
      <c r="H902" s="34">
        <v>0</v>
      </c>
      <c r="I902" s="9">
        <v>2200</v>
      </c>
    </row>
    <row r="903" spans="1:9" s="14" customFormat="1" ht="34.5" customHeight="1">
      <c r="A903" s="7" t="s">
        <v>1237</v>
      </c>
      <c r="B903" s="8" t="s">
        <v>1238</v>
      </c>
      <c r="C903" s="7" t="s">
        <v>1325</v>
      </c>
      <c r="D903" s="7" t="s">
        <v>14</v>
      </c>
      <c r="E903" s="7" t="s">
        <v>15</v>
      </c>
      <c r="F903" s="7" t="s">
        <v>1521</v>
      </c>
      <c r="G903" s="9">
        <v>955.71</v>
      </c>
      <c r="H903" s="34">
        <v>0</v>
      </c>
      <c r="I903" s="9">
        <v>955.71</v>
      </c>
    </row>
    <row r="904" spans="1:9" s="14" customFormat="1" ht="34.5" customHeight="1">
      <c r="A904" s="7" t="s">
        <v>1237</v>
      </c>
      <c r="B904" s="8" t="s">
        <v>1238</v>
      </c>
      <c r="C904" s="7" t="s">
        <v>1254</v>
      </c>
      <c r="D904" s="7" t="s">
        <v>14</v>
      </c>
      <c r="E904" s="7" t="s">
        <v>15</v>
      </c>
      <c r="F904" s="7" t="s">
        <v>1522</v>
      </c>
      <c r="G904" s="9">
        <v>974380.56</v>
      </c>
      <c r="H904" s="34">
        <v>0</v>
      </c>
      <c r="I904" s="9">
        <v>757412.77</v>
      </c>
    </row>
    <row r="905" spans="1:9" s="14" customFormat="1" ht="34.5" customHeight="1">
      <c r="A905" s="7" t="s">
        <v>1237</v>
      </c>
      <c r="B905" s="8" t="s">
        <v>1238</v>
      </c>
      <c r="C905" s="7" t="s">
        <v>1262</v>
      </c>
      <c r="D905" s="7" t="s">
        <v>14</v>
      </c>
      <c r="E905" s="7" t="s">
        <v>15</v>
      </c>
      <c r="F905" s="7" t="s">
        <v>1523</v>
      </c>
      <c r="G905" s="9">
        <v>33860.270000000004</v>
      </c>
      <c r="H905" s="34">
        <v>0</v>
      </c>
      <c r="I905" s="9">
        <v>16119.32</v>
      </c>
    </row>
    <row r="906" spans="1:9" s="14" customFormat="1" ht="34.5" customHeight="1">
      <c r="A906" s="7" t="s">
        <v>1237</v>
      </c>
      <c r="B906" s="8" t="s">
        <v>1238</v>
      </c>
      <c r="C906" s="7" t="s">
        <v>1325</v>
      </c>
      <c r="D906" s="7" t="s">
        <v>14</v>
      </c>
      <c r="E906" s="7" t="s">
        <v>15</v>
      </c>
      <c r="F906" s="7" t="s">
        <v>1524</v>
      </c>
      <c r="G906" s="9">
        <v>14630.85</v>
      </c>
      <c r="H906" s="34">
        <v>0</v>
      </c>
      <c r="I906" s="9">
        <v>14630.85</v>
      </c>
    </row>
    <row r="907" spans="1:9" s="14" customFormat="1" ht="34.5" customHeight="1">
      <c r="A907" s="7" t="s">
        <v>1237</v>
      </c>
      <c r="B907" s="8" t="s">
        <v>1238</v>
      </c>
      <c r="C907" s="7" t="s">
        <v>1325</v>
      </c>
      <c r="D907" s="7" t="s">
        <v>14</v>
      </c>
      <c r="E907" s="7" t="s">
        <v>15</v>
      </c>
      <c r="F907" s="7" t="s">
        <v>1525</v>
      </c>
      <c r="G907" s="9">
        <v>2559.44</v>
      </c>
      <c r="H907" s="34">
        <v>0</v>
      </c>
      <c r="I907" s="9">
        <v>2559.44</v>
      </c>
    </row>
    <row r="908" spans="1:9" s="14" customFormat="1" ht="34.5" customHeight="1">
      <c r="A908" s="7" t="s">
        <v>1237</v>
      </c>
      <c r="B908" s="8" t="s">
        <v>1238</v>
      </c>
      <c r="C908" s="7" t="s">
        <v>1325</v>
      </c>
      <c r="D908" s="7" t="s">
        <v>14</v>
      </c>
      <c r="E908" s="7" t="s">
        <v>15</v>
      </c>
      <c r="F908" s="7" t="s">
        <v>1526</v>
      </c>
      <c r="G908" s="9">
        <v>1438.02</v>
      </c>
      <c r="H908" s="34">
        <v>0</v>
      </c>
      <c r="I908" s="9">
        <v>1438.02</v>
      </c>
    </row>
    <row r="909" spans="1:9" s="14" customFormat="1" ht="34.5" customHeight="1">
      <c r="A909" s="7" t="s">
        <v>1237</v>
      </c>
      <c r="B909" s="8" t="s">
        <v>1238</v>
      </c>
      <c r="C909" s="7" t="s">
        <v>1325</v>
      </c>
      <c r="D909" s="7" t="s">
        <v>14</v>
      </c>
      <c r="E909" s="7" t="s">
        <v>15</v>
      </c>
      <c r="F909" s="7" t="s">
        <v>1527</v>
      </c>
      <c r="G909" s="9">
        <v>1302.63</v>
      </c>
      <c r="H909" s="34">
        <v>0</v>
      </c>
      <c r="I909" s="9">
        <v>1302.63</v>
      </c>
    </row>
    <row r="910" spans="1:9" s="14" customFormat="1" ht="34.5" customHeight="1">
      <c r="A910" s="7" t="s">
        <v>1237</v>
      </c>
      <c r="B910" s="8" t="s">
        <v>1238</v>
      </c>
      <c r="C910" s="7" t="s">
        <v>1325</v>
      </c>
      <c r="D910" s="7" t="s">
        <v>14</v>
      </c>
      <c r="E910" s="7" t="s">
        <v>15</v>
      </c>
      <c r="F910" s="7" t="s">
        <v>1528</v>
      </c>
      <c r="G910" s="9">
        <v>170.08</v>
      </c>
      <c r="H910" s="34">
        <v>0</v>
      </c>
      <c r="I910" s="9">
        <v>170.08</v>
      </c>
    </row>
    <row r="911" spans="1:9" s="14" customFormat="1" ht="34.5" customHeight="1">
      <c r="A911" s="7" t="s">
        <v>1237</v>
      </c>
      <c r="B911" s="8" t="s">
        <v>1238</v>
      </c>
      <c r="C911" s="7" t="s">
        <v>1325</v>
      </c>
      <c r="D911" s="7" t="s">
        <v>14</v>
      </c>
      <c r="E911" s="7" t="s">
        <v>15</v>
      </c>
      <c r="F911" s="7" t="s">
        <v>1529</v>
      </c>
      <c r="G911" s="9">
        <v>160.31</v>
      </c>
      <c r="H911" s="34">
        <v>0</v>
      </c>
      <c r="I911" s="9">
        <v>160.31</v>
      </c>
    </row>
    <row r="912" spans="1:9" s="14" customFormat="1" ht="34.5" customHeight="1">
      <c r="A912" s="7" t="s">
        <v>1237</v>
      </c>
      <c r="B912" s="8" t="s">
        <v>1238</v>
      </c>
      <c r="C912" s="7" t="s">
        <v>1272</v>
      </c>
      <c r="D912" s="7" t="s">
        <v>14</v>
      </c>
      <c r="E912" s="7" t="s">
        <v>15</v>
      </c>
      <c r="F912" s="7" t="s">
        <v>1530</v>
      </c>
      <c r="G912" s="9">
        <v>301335</v>
      </c>
      <c r="H912" s="34">
        <v>0</v>
      </c>
      <c r="I912" s="9">
        <v>233932.94</v>
      </c>
    </row>
    <row r="913" spans="1:9" s="14" customFormat="1" ht="34.5" customHeight="1">
      <c r="A913" s="7" t="s">
        <v>1237</v>
      </c>
      <c r="B913" s="8" t="s">
        <v>1238</v>
      </c>
      <c r="C913" s="7" t="s">
        <v>1350</v>
      </c>
      <c r="D913" s="7" t="s">
        <v>14</v>
      </c>
      <c r="E913" s="7" t="s">
        <v>15</v>
      </c>
      <c r="F913" s="7" t="s">
        <v>1531</v>
      </c>
      <c r="G913" s="9">
        <v>35155.92</v>
      </c>
      <c r="H913" s="34">
        <v>0</v>
      </c>
      <c r="I913" s="9">
        <v>24751.08</v>
      </c>
    </row>
    <row r="914" spans="1:9" s="14" customFormat="1" ht="34.5" customHeight="1">
      <c r="A914" s="7" t="s">
        <v>1237</v>
      </c>
      <c r="B914" s="8" t="s">
        <v>1238</v>
      </c>
      <c r="C914" s="7" t="s">
        <v>1279</v>
      </c>
      <c r="D914" s="7" t="s">
        <v>14</v>
      </c>
      <c r="E914" s="7" t="s">
        <v>15</v>
      </c>
      <c r="F914" s="7" t="s">
        <v>1532</v>
      </c>
      <c r="G914" s="9">
        <v>704543.74</v>
      </c>
      <c r="H914" s="34">
        <v>0</v>
      </c>
      <c r="I914" s="9">
        <v>704543.74</v>
      </c>
    </row>
    <row r="915" spans="1:9" s="14" customFormat="1" ht="34.5" customHeight="1">
      <c r="A915" s="7" t="s">
        <v>1237</v>
      </c>
      <c r="B915" s="8" t="s">
        <v>1238</v>
      </c>
      <c r="C915" s="7" t="s">
        <v>1281</v>
      </c>
      <c r="D915" s="7" t="s">
        <v>14</v>
      </c>
      <c r="E915" s="7" t="s">
        <v>15</v>
      </c>
      <c r="F915" s="7" t="s">
        <v>1533</v>
      </c>
      <c r="G915" s="9">
        <v>421733.77</v>
      </c>
      <c r="H915" s="34">
        <v>0</v>
      </c>
      <c r="I915" s="9">
        <v>421733.77</v>
      </c>
    </row>
    <row r="916" spans="1:9" s="14" customFormat="1" ht="34.5" customHeight="1">
      <c r="A916" s="7" t="s">
        <v>1237</v>
      </c>
      <c r="B916" s="8" t="s">
        <v>1238</v>
      </c>
      <c r="C916" s="7" t="s">
        <v>1279</v>
      </c>
      <c r="D916" s="7" t="s">
        <v>14</v>
      </c>
      <c r="E916" s="7" t="s">
        <v>15</v>
      </c>
      <c r="F916" s="7" t="s">
        <v>1534</v>
      </c>
      <c r="G916" s="9">
        <v>1607.8</v>
      </c>
      <c r="H916" s="34">
        <v>0</v>
      </c>
      <c r="I916" s="9">
        <v>1607.8</v>
      </c>
    </row>
    <row r="917" spans="1:9" s="14" customFormat="1" ht="34.5" customHeight="1">
      <c r="A917" s="7" t="s">
        <v>1237</v>
      </c>
      <c r="B917" s="8" t="s">
        <v>1238</v>
      </c>
      <c r="C917" s="7" t="s">
        <v>1350</v>
      </c>
      <c r="D917" s="7" t="s">
        <v>14</v>
      </c>
      <c r="E917" s="7" t="s">
        <v>15</v>
      </c>
      <c r="F917" s="7" t="s">
        <v>1535</v>
      </c>
      <c r="G917" s="9">
        <v>7500</v>
      </c>
      <c r="H917" s="34">
        <v>0</v>
      </c>
      <c r="I917" s="9">
        <v>6122.62</v>
      </c>
    </row>
    <row r="918" spans="1:9" s="14" customFormat="1" ht="34.5" customHeight="1">
      <c r="A918" s="7" t="s">
        <v>1237</v>
      </c>
      <c r="B918" s="8" t="s">
        <v>1238</v>
      </c>
      <c r="C918" s="7" t="s">
        <v>1350</v>
      </c>
      <c r="D918" s="7" t="s">
        <v>14</v>
      </c>
      <c r="E918" s="7" t="s">
        <v>15</v>
      </c>
      <c r="F918" s="7" t="s">
        <v>1536</v>
      </c>
      <c r="G918" s="9">
        <v>7500</v>
      </c>
      <c r="H918" s="34">
        <v>0</v>
      </c>
      <c r="I918" s="9">
        <v>7500</v>
      </c>
    </row>
    <row r="919" spans="1:9" s="14" customFormat="1" ht="34.5" customHeight="1">
      <c r="A919" s="7" t="s">
        <v>1237</v>
      </c>
      <c r="B919" s="8" t="s">
        <v>1238</v>
      </c>
      <c r="C919" s="7" t="s">
        <v>1350</v>
      </c>
      <c r="D919" s="7" t="s">
        <v>14</v>
      </c>
      <c r="E919" s="7" t="s">
        <v>15</v>
      </c>
      <c r="F919" s="7" t="s">
        <v>1537</v>
      </c>
      <c r="G919" s="9">
        <v>7500</v>
      </c>
      <c r="H919" s="34">
        <v>0</v>
      </c>
      <c r="I919" s="9">
        <v>7500</v>
      </c>
    </row>
    <row r="920" spans="1:9" s="14" customFormat="1" ht="34.5" customHeight="1">
      <c r="A920" s="7" t="s">
        <v>1237</v>
      </c>
      <c r="B920" s="8" t="s">
        <v>1238</v>
      </c>
      <c r="C920" s="7" t="s">
        <v>1256</v>
      </c>
      <c r="D920" s="7" t="s">
        <v>14</v>
      </c>
      <c r="E920" s="7" t="s">
        <v>15</v>
      </c>
      <c r="F920" s="7" t="s">
        <v>1538</v>
      </c>
      <c r="G920" s="9">
        <v>2024945.22</v>
      </c>
      <c r="H920" s="34">
        <v>0</v>
      </c>
      <c r="I920" s="9">
        <v>1554610.71</v>
      </c>
    </row>
    <row r="921" spans="1:9" s="14" customFormat="1" ht="34.5" customHeight="1">
      <c r="A921" s="7" t="s">
        <v>1237</v>
      </c>
      <c r="B921" s="8" t="s">
        <v>1238</v>
      </c>
      <c r="C921" s="7" t="s">
        <v>1256</v>
      </c>
      <c r="D921" s="7" t="s">
        <v>14</v>
      </c>
      <c r="E921" s="7" t="s">
        <v>15</v>
      </c>
      <c r="F921" s="7" t="s">
        <v>1539</v>
      </c>
      <c r="G921" s="9">
        <v>128065.52</v>
      </c>
      <c r="H921" s="34">
        <v>0</v>
      </c>
      <c r="I921" s="9">
        <v>128065.52</v>
      </c>
    </row>
    <row r="922" spans="1:9" s="14" customFormat="1" ht="34.5" customHeight="1">
      <c r="A922" s="7" t="s">
        <v>1237</v>
      </c>
      <c r="B922" s="8" t="s">
        <v>1238</v>
      </c>
      <c r="C922" s="7" t="s">
        <v>1256</v>
      </c>
      <c r="D922" s="7" t="s">
        <v>14</v>
      </c>
      <c r="E922" s="7" t="s">
        <v>15</v>
      </c>
      <c r="F922" s="7" t="s">
        <v>1540</v>
      </c>
      <c r="G922" s="9">
        <v>16939.010000000002</v>
      </c>
      <c r="H922" s="34">
        <v>0</v>
      </c>
      <c r="I922" s="9">
        <v>16939.010000000002</v>
      </c>
    </row>
    <row r="923" spans="1:9" s="14" customFormat="1" ht="34.5" customHeight="1">
      <c r="A923" s="7" t="s">
        <v>1237</v>
      </c>
      <c r="B923" s="8" t="s">
        <v>1238</v>
      </c>
      <c r="C923" s="7" t="s">
        <v>1281</v>
      </c>
      <c r="D923" s="7" t="s">
        <v>14</v>
      </c>
      <c r="E923" s="7" t="s">
        <v>15</v>
      </c>
      <c r="F923" s="7" t="s">
        <v>1541</v>
      </c>
      <c r="G923" s="9">
        <v>81983.01</v>
      </c>
      <c r="H923" s="34">
        <v>0</v>
      </c>
      <c r="I923" s="9">
        <v>81983.01</v>
      </c>
    </row>
    <row r="924" spans="1:9" s="14" customFormat="1" ht="34.5" customHeight="1">
      <c r="A924" s="7" t="s">
        <v>1237</v>
      </c>
      <c r="B924" s="8" t="s">
        <v>1238</v>
      </c>
      <c r="C924" s="7" t="s">
        <v>1256</v>
      </c>
      <c r="D924" s="7" t="s">
        <v>14</v>
      </c>
      <c r="E924" s="7" t="s">
        <v>15</v>
      </c>
      <c r="F924" s="7" t="s">
        <v>1542</v>
      </c>
      <c r="G924" s="9">
        <v>3674.69</v>
      </c>
      <c r="H924" s="34">
        <v>0</v>
      </c>
      <c r="I924" s="9">
        <v>3674.69</v>
      </c>
    </row>
    <row r="925" spans="1:9" s="37" customFormat="1" ht="14.25" customHeight="1">
      <c r="A925" s="7" t="s">
        <v>1237</v>
      </c>
      <c r="B925" s="8" t="s">
        <v>1238</v>
      </c>
      <c r="C925" s="7" t="s">
        <v>1279</v>
      </c>
      <c r="D925" s="7" t="s">
        <v>14</v>
      </c>
      <c r="E925" s="7" t="s">
        <v>15</v>
      </c>
      <c r="F925" s="7" t="s">
        <v>1543</v>
      </c>
      <c r="G925" s="9">
        <v>4377.7300000000005</v>
      </c>
      <c r="H925" s="34">
        <v>0</v>
      </c>
      <c r="I925" s="9">
        <v>4377.7300000000005</v>
      </c>
    </row>
    <row r="926" spans="1:9" s="37" customFormat="1" ht="14.25" customHeight="1">
      <c r="A926" s="7" t="s">
        <v>1237</v>
      </c>
      <c r="B926" s="8" t="s">
        <v>1238</v>
      </c>
      <c r="C926" s="7" t="s">
        <v>1279</v>
      </c>
      <c r="D926" s="7" t="s">
        <v>14</v>
      </c>
      <c r="E926" s="7" t="s">
        <v>15</v>
      </c>
      <c r="F926" s="7" t="s">
        <v>1544</v>
      </c>
      <c r="G926" s="9">
        <v>4377.7300000000005</v>
      </c>
      <c r="H926" s="34">
        <v>0</v>
      </c>
      <c r="I926" s="9">
        <v>4377.7300000000005</v>
      </c>
    </row>
    <row r="927" spans="1:9" s="37" customFormat="1" ht="14.25" customHeight="1">
      <c r="A927" s="7" t="s">
        <v>1237</v>
      </c>
      <c r="B927" s="8" t="s">
        <v>1238</v>
      </c>
      <c r="C927" s="7" t="s">
        <v>1325</v>
      </c>
      <c r="D927" s="7" t="s">
        <v>14</v>
      </c>
      <c r="E927" s="7" t="s">
        <v>15</v>
      </c>
      <c r="F927" s="7" t="s">
        <v>1545</v>
      </c>
      <c r="G927" s="9">
        <v>418751.57</v>
      </c>
      <c r="H927" s="34">
        <v>0</v>
      </c>
      <c r="I927" s="9">
        <v>397093.99</v>
      </c>
    </row>
    <row r="928" spans="1:9" s="37" customFormat="1" ht="14.25" customHeight="1">
      <c r="A928" s="7" t="s">
        <v>1237</v>
      </c>
      <c r="B928" s="8" t="s">
        <v>1238</v>
      </c>
      <c r="C928" s="7" t="s">
        <v>1325</v>
      </c>
      <c r="D928" s="7" t="s">
        <v>14</v>
      </c>
      <c r="E928" s="7" t="s">
        <v>15</v>
      </c>
      <c r="F928" s="7" t="s">
        <v>1546</v>
      </c>
      <c r="G928" s="9">
        <v>291934.64</v>
      </c>
      <c r="H928" s="34">
        <v>0</v>
      </c>
      <c r="I928" s="9">
        <v>291934.64</v>
      </c>
    </row>
    <row r="929" spans="1:9" s="37" customFormat="1" ht="14.25" customHeight="1">
      <c r="A929" s="7" t="s">
        <v>1237</v>
      </c>
      <c r="B929" s="8" t="s">
        <v>1238</v>
      </c>
      <c r="C929" s="7" t="s">
        <v>1262</v>
      </c>
      <c r="D929" s="7" t="s">
        <v>14</v>
      </c>
      <c r="E929" s="7" t="s">
        <v>15</v>
      </c>
      <c r="F929" s="7" t="s">
        <v>1547</v>
      </c>
      <c r="G929" s="9">
        <v>30000</v>
      </c>
      <c r="H929" s="34">
        <v>0</v>
      </c>
      <c r="I929" s="9">
        <v>30000</v>
      </c>
    </row>
    <row r="930" spans="1:9" s="37" customFormat="1" ht="14.25" customHeight="1">
      <c r="A930" s="7" t="s">
        <v>1237</v>
      </c>
      <c r="B930" s="8" t="s">
        <v>1238</v>
      </c>
      <c r="C930" s="7" t="s">
        <v>1325</v>
      </c>
      <c r="D930" s="7" t="s">
        <v>14</v>
      </c>
      <c r="E930" s="7" t="s">
        <v>15</v>
      </c>
      <c r="F930" s="7" t="s">
        <v>1548</v>
      </c>
      <c r="G930" s="9">
        <v>27348.78</v>
      </c>
      <c r="H930" s="34">
        <v>0</v>
      </c>
      <c r="I930" s="9">
        <v>27348.78</v>
      </c>
    </row>
    <row r="931" spans="1:9" s="37" customFormat="1" ht="14.25" customHeight="1">
      <c r="A931" s="7" t="s">
        <v>1237</v>
      </c>
      <c r="B931" s="8" t="s">
        <v>1238</v>
      </c>
      <c r="C931" s="7" t="s">
        <v>1325</v>
      </c>
      <c r="D931" s="7" t="s">
        <v>14</v>
      </c>
      <c r="E931" s="7" t="s">
        <v>15</v>
      </c>
      <c r="F931" s="7" t="s">
        <v>1549</v>
      </c>
      <c r="G931" s="9">
        <v>4184.91</v>
      </c>
      <c r="H931" s="34">
        <v>0</v>
      </c>
      <c r="I931" s="9">
        <v>4184.91</v>
      </c>
    </row>
    <row r="932" spans="1:9" s="37" customFormat="1" ht="14.25" customHeight="1">
      <c r="A932" s="7" t="s">
        <v>1237</v>
      </c>
      <c r="B932" s="8" t="s">
        <v>1238</v>
      </c>
      <c r="C932" s="7" t="s">
        <v>1325</v>
      </c>
      <c r="D932" s="7" t="s">
        <v>14</v>
      </c>
      <c r="E932" s="7" t="s">
        <v>15</v>
      </c>
      <c r="F932" s="7" t="s">
        <v>1550</v>
      </c>
      <c r="G932" s="9">
        <v>2483.11</v>
      </c>
      <c r="H932" s="34">
        <v>0</v>
      </c>
      <c r="I932" s="9">
        <v>2483.11</v>
      </c>
    </row>
    <row r="933" spans="1:9" s="37" customFormat="1" ht="14.25" customHeight="1">
      <c r="A933" s="7" t="s">
        <v>1237</v>
      </c>
      <c r="B933" s="8" t="s">
        <v>1238</v>
      </c>
      <c r="C933" s="7" t="s">
        <v>1325</v>
      </c>
      <c r="D933" s="7" t="s">
        <v>14</v>
      </c>
      <c r="E933" s="7" t="s">
        <v>15</v>
      </c>
      <c r="F933" s="7" t="s">
        <v>1551</v>
      </c>
      <c r="G933" s="9">
        <v>603.64</v>
      </c>
      <c r="H933" s="34">
        <v>0</v>
      </c>
      <c r="I933" s="9">
        <v>603.64</v>
      </c>
    </row>
    <row r="934" spans="1:9" s="37" customFormat="1" ht="14.25" customHeight="1">
      <c r="A934" s="7" t="s">
        <v>1237</v>
      </c>
      <c r="B934" s="8" t="s">
        <v>1238</v>
      </c>
      <c r="C934" s="7" t="s">
        <v>1325</v>
      </c>
      <c r="D934" s="7" t="s">
        <v>14</v>
      </c>
      <c r="E934" s="7" t="s">
        <v>15</v>
      </c>
      <c r="F934" s="7" t="s">
        <v>1552</v>
      </c>
      <c r="G934" s="9">
        <v>342.49</v>
      </c>
      <c r="H934" s="34">
        <v>0</v>
      </c>
      <c r="I934" s="9">
        <v>342.49</v>
      </c>
    </row>
    <row r="935" spans="1:9" s="37" customFormat="1" ht="14.25" customHeight="1">
      <c r="A935" s="7" t="s">
        <v>1237</v>
      </c>
      <c r="B935" s="8" t="s">
        <v>1238</v>
      </c>
      <c r="C935" s="7" t="s">
        <v>1325</v>
      </c>
      <c r="D935" s="7" t="s">
        <v>14</v>
      </c>
      <c r="E935" s="7" t="s">
        <v>15</v>
      </c>
      <c r="F935" s="7" t="s">
        <v>1553</v>
      </c>
      <c r="G935" s="9">
        <v>260</v>
      </c>
      <c r="H935" s="34">
        <v>0</v>
      </c>
      <c r="I935" s="9">
        <v>260</v>
      </c>
    </row>
    <row r="936" spans="1:9" s="37" customFormat="1" ht="30" customHeight="1">
      <c r="A936" s="7" t="s">
        <v>1237</v>
      </c>
      <c r="B936" s="8" t="s">
        <v>1238</v>
      </c>
      <c r="C936" s="7" t="s">
        <v>1256</v>
      </c>
      <c r="D936" s="7" t="s">
        <v>14</v>
      </c>
      <c r="E936" s="7" t="s">
        <v>15</v>
      </c>
      <c r="F936" s="7" t="s">
        <v>1554</v>
      </c>
      <c r="G936" s="9">
        <v>2024945.22</v>
      </c>
      <c r="H936" s="34">
        <v>0</v>
      </c>
      <c r="I936" s="9">
        <v>1555621.25</v>
      </c>
    </row>
    <row r="937" spans="1:9" s="37" customFormat="1" ht="30" customHeight="1">
      <c r="A937" s="7" t="s">
        <v>1237</v>
      </c>
      <c r="B937" s="8" t="s">
        <v>1238</v>
      </c>
      <c r="C937" s="7" t="s">
        <v>1256</v>
      </c>
      <c r="D937" s="7" t="s">
        <v>14</v>
      </c>
      <c r="E937" s="7" t="s">
        <v>15</v>
      </c>
      <c r="F937" s="7" t="s">
        <v>1555</v>
      </c>
      <c r="G937" s="9">
        <v>128065.52</v>
      </c>
      <c r="H937" s="34">
        <v>0</v>
      </c>
      <c r="I937" s="9">
        <v>128065.52</v>
      </c>
    </row>
    <row r="938" spans="1:9" s="37" customFormat="1" ht="30" customHeight="1">
      <c r="A938" s="7" t="s">
        <v>1237</v>
      </c>
      <c r="B938" s="8" t="s">
        <v>1238</v>
      </c>
      <c r="C938" s="7" t="s">
        <v>1256</v>
      </c>
      <c r="D938" s="7" t="s">
        <v>14</v>
      </c>
      <c r="E938" s="7" t="s">
        <v>15</v>
      </c>
      <c r="F938" s="7" t="s">
        <v>1556</v>
      </c>
      <c r="G938" s="9">
        <v>16939.010000000002</v>
      </c>
      <c r="H938" s="34">
        <v>0</v>
      </c>
      <c r="I938" s="9">
        <v>16939.010000000002</v>
      </c>
    </row>
    <row r="939" spans="1:9" s="37" customFormat="1" ht="14.25" customHeight="1">
      <c r="A939" s="7" t="s">
        <v>1237</v>
      </c>
      <c r="B939" s="8" t="s">
        <v>1238</v>
      </c>
      <c r="C939" s="7" t="s">
        <v>1272</v>
      </c>
      <c r="D939" s="7" t="s">
        <v>14</v>
      </c>
      <c r="E939" s="7" t="s">
        <v>15</v>
      </c>
      <c r="F939" s="7" t="s">
        <v>1557</v>
      </c>
      <c r="G939" s="9">
        <v>300000</v>
      </c>
      <c r="H939" s="34">
        <v>0</v>
      </c>
      <c r="I939" s="9">
        <v>232597.94</v>
      </c>
    </row>
    <row r="940" spans="1:9" s="37" customFormat="1" ht="27" customHeight="1">
      <c r="A940" s="7" t="s">
        <v>1237</v>
      </c>
      <c r="B940" s="8" t="s">
        <v>1238</v>
      </c>
      <c r="C940" s="7" t="s">
        <v>1254</v>
      </c>
      <c r="D940" s="7" t="s">
        <v>14</v>
      </c>
      <c r="E940" s="7" t="s">
        <v>15</v>
      </c>
      <c r="F940" s="7" t="s">
        <v>1558</v>
      </c>
      <c r="G940" s="9">
        <v>1003804.48</v>
      </c>
      <c r="H940" s="34">
        <v>0</v>
      </c>
      <c r="I940" s="9">
        <v>782291.51</v>
      </c>
    </row>
    <row r="941" spans="1:9" s="37" customFormat="1" ht="14.25" customHeight="1">
      <c r="A941" s="7" t="s">
        <v>1237</v>
      </c>
      <c r="B941" s="8" t="s">
        <v>1238</v>
      </c>
      <c r="C941" s="7" t="s">
        <v>1350</v>
      </c>
      <c r="D941" s="7" t="s">
        <v>14</v>
      </c>
      <c r="E941" s="7" t="s">
        <v>15</v>
      </c>
      <c r="F941" s="7" t="s">
        <v>1559</v>
      </c>
      <c r="G941" s="9">
        <v>30000</v>
      </c>
      <c r="H941" s="34">
        <v>0</v>
      </c>
      <c r="I941" s="9">
        <v>14155.98</v>
      </c>
    </row>
    <row r="942" spans="1:9" s="37" customFormat="1" ht="32.25" customHeight="1">
      <c r="A942" s="7" t="s">
        <v>1237</v>
      </c>
      <c r="B942" s="8" t="s">
        <v>1238</v>
      </c>
      <c r="C942" s="7" t="s">
        <v>1254</v>
      </c>
      <c r="D942" s="7" t="s">
        <v>14</v>
      </c>
      <c r="E942" s="7" t="s">
        <v>15</v>
      </c>
      <c r="F942" s="7" t="s">
        <v>1560</v>
      </c>
      <c r="G942" s="9">
        <v>21662.7</v>
      </c>
      <c r="H942" s="34">
        <v>0</v>
      </c>
      <c r="I942" s="9">
        <v>21662.7</v>
      </c>
    </row>
    <row r="943" spans="1:9" s="37" customFormat="1" ht="14.25" customHeight="1">
      <c r="A943" s="7" t="s">
        <v>1237</v>
      </c>
      <c r="B943" s="8" t="s">
        <v>1238</v>
      </c>
      <c r="C943" s="7" t="s">
        <v>1325</v>
      </c>
      <c r="D943" s="7" t="s">
        <v>14</v>
      </c>
      <c r="E943" s="7" t="s">
        <v>15</v>
      </c>
      <c r="F943" s="7" t="s">
        <v>1561</v>
      </c>
      <c r="G943" s="9">
        <v>4492198.11</v>
      </c>
      <c r="H943" s="34">
        <v>14818.82</v>
      </c>
      <c r="I943" s="9">
        <f>1846809.62+12559.36+14818.82</f>
        <v>1874187.8000000003</v>
      </c>
    </row>
    <row r="944" spans="1:9" s="37" customFormat="1" ht="14.25" customHeight="1">
      <c r="A944" s="7" t="s">
        <v>1237</v>
      </c>
      <c r="B944" s="8" t="s">
        <v>1238</v>
      </c>
      <c r="C944" s="7" t="s">
        <v>1325</v>
      </c>
      <c r="D944" s="7" t="s">
        <v>14</v>
      </c>
      <c r="E944" s="7" t="s">
        <v>15</v>
      </c>
      <c r="F944" s="7" t="s">
        <v>1562</v>
      </c>
      <c r="G944" s="9">
        <v>3201962.45</v>
      </c>
      <c r="H944" s="34">
        <v>0</v>
      </c>
      <c r="I944" s="9">
        <v>3201962.45</v>
      </c>
    </row>
    <row r="945" spans="1:9" s="37" customFormat="1" ht="14.25" customHeight="1">
      <c r="A945" s="7" t="s">
        <v>1237</v>
      </c>
      <c r="B945" s="8" t="s">
        <v>1238</v>
      </c>
      <c r="C945" s="7" t="s">
        <v>1325</v>
      </c>
      <c r="D945" s="7" t="s">
        <v>14</v>
      </c>
      <c r="E945" s="7" t="s">
        <v>15</v>
      </c>
      <c r="F945" s="7" t="s">
        <v>1563</v>
      </c>
      <c r="G945" s="9">
        <v>704158.64</v>
      </c>
      <c r="H945" s="34">
        <v>0</v>
      </c>
      <c r="I945" s="9">
        <v>704158.64</v>
      </c>
    </row>
    <row r="946" spans="1:9" s="37" customFormat="1" ht="14.25" customHeight="1">
      <c r="A946" s="7" t="s">
        <v>1237</v>
      </c>
      <c r="B946" s="8" t="s">
        <v>1238</v>
      </c>
      <c r="C946" s="7" t="s">
        <v>1325</v>
      </c>
      <c r="D946" s="7" t="s">
        <v>14</v>
      </c>
      <c r="E946" s="7" t="s">
        <v>15</v>
      </c>
      <c r="F946" s="7" t="s">
        <v>1564</v>
      </c>
      <c r="G946" s="9">
        <v>575029.5</v>
      </c>
      <c r="H946" s="34">
        <v>0</v>
      </c>
      <c r="I946" s="9">
        <v>575029.5</v>
      </c>
    </row>
    <row r="947" spans="1:9" s="37" customFormat="1" ht="14.25" customHeight="1">
      <c r="A947" s="7" t="s">
        <v>1237</v>
      </c>
      <c r="B947" s="8" t="s">
        <v>1238</v>
      </c>
      <c r="C947" s="7" t="s">
        <v>1325</v>
      </c>
      <c r="D947" s="7" t="s">
        <v>14</v>
      </c>
      <c r="E947" s="7" t="s">
        <v>15</v>
      </c>
      <c r="F947" s="7" t="s">
        <v>1565</v>
      </c>
      <c r="G947" s="9">
        <v>128162.98</v>
      </c>
      <c r="H947" s="34">
        <v>0</v>
      </c>
      <c r="I947" s="9">
        <v>128162.98</v>
      </c>
    </row>
    <row r="948" spans="1:9" s="37" customFormat="1" ht="14.25" customHeight="1">
      <c r="A948" s="7" t="s">
        <v>1237</v>
      </c>
      <c r="B948" s="8" t="s">
        <v>1238</v>
      </c>
      <c r="C948" s="7" t="s">
        <v>1325</v>
      </c>
      <c r="D948" s="7" t="s">
        <v>14</v>
      </c>
      <c r="E948" s="7" t="s">
        <v>15</v>
      </c>
      <c r="F948" s="7" t="s">
        <v>1566</v>
      </c>
      <c r="G948" s="9">
        <v>86617.13</v>
      </c>
      <c r="H948" s="34">
        <v>0</v>
      </c>
      <c r="I948" s="9">
        <v>86617.13</v>
      </c>
    </row>
    <row r="949" spans="1:9" s="37" customFormat="1" ht="14.25" customHeight="1">
      <c r="A949" s="7" t="s">
        <v>1237</v>
      </c>
      <c r="B949" s="8" t="s">
        <v>1238</v>
      </c>
      <c r="C949" s="7" t="s">
        <v>1325</v>
      </c>
      <c r="D949" s="7" t="s">
        <v>14</v>
      </c>
      <c r="E949" s="7" t="s">
        <v>15</v>
      </c>
      <c r="F949" s="7" t="s">
        <v>1567</v>
      </c>
      <c r="G949" s="9">
        <v>79596</v>
      </c>
      <c r="H949" s="34">
        <v>0</v>
      </c>
      <c r="I949" s="9">
        <v>79596</v>
      </c>
    </row>
    <row r="950" spans="1:9" s="37" customFormat="1" ht="14.25" customHeight="1">
      <c r="A950" s="7" t="s">
        <v>1237</v>
      </c>
      <c r="B950" s="8" t="s">
        <v>1238</v>
      </c>
      <c r="C950" s="7" t="s">
        <v>1325</v>
      </c>
      <c r="D950" s="7" t="s">
        <v>14</v>
      </c>
      <c r="E950" s="7" t="s">
        <v>15</v>
      </c>
      <c r="F950" s="7" t="s">
        <v>1568</v>
      </c>
      <c r="G950" s="9">
        <v>21270.6</v>
      </c>
      <c r="H950" s="34">
        <v>0</v>
      </c>
      <c r="I950" s="9">
        <v>21270.6</v>
      </c>
    </row>
    <row r="951" spans="1:9" s="37" customFormat="1" ht="14.25" customHeight="1">
      <c r="A951" s="7" t="s">
        <v>1237</v>
      </c>
      <c r="B951" s="8" t="s">
        <v>1238</v>
      </c>
      <c r="C951" s="7" t="s">
        <v>1325</v>
      </c>
      <c r="D951" s="7" t="s">
        <v>14</v>
      </c>
      <c r="E951" s="7" t="s">
        <v>15</v>
      </c>
      <c r="F951" s="7" t="s">
        <v>1569</v>
      </c>
      <c r="G951" s="9">
        <v>18545.16</v>
      </c>
      <c r="H951" s="34">
        <v>0</v>
      </c>
      <c r="I951" s="9">
        <v>18545.16</v>
      </c>
    </row>
    <row r="952" spans="1:9" s="37" customFormat="1" ht="14.25" customHeight="1">
      <c r="A952" s="7" t="s">
        <v>1237</v>
      </c>
      <c r="B952" s="8" t="s">
        <v>1238</v>
      </c>
      <c r="C952" s="7" t="s">
        <v>1325</v>
      </c>
      <c r="D952" s="7" t="s">
        <v>14</v>
      </c>
      <c r="E952" s="7" t="s">
        <v>15</v>
      </c>
      <c r="F952" s="7" t="s">
        <v>1570</v>
      </c>
      <c r="G952" s="9">
        <v>15042.52</v>
      </c>
      <c r="H952" s="34">
        <v>0</v>
      </c>
      <c r="I952" s="9">
        <v>15042.52</v>
      </c>
    </row>
    <row r="953" spans="1:9" s="37" customFormat="1" ht="14.25" customHeight="1">
      <c r="A953" s="7" t="s">
        <v>1237</v>
      </c>
      <c r="B953" s="8" t="s">
        <v>1238</v>
      </c>
      <c r="C953" s="7" t="s">
        <v>1325</v>
      </c>
      <c r="D953" s="7" t="s">
        <v>14</v>
      </c>
      <c r="E953" s="7" t="s">
        <v>15</v>
      </c>
      <c r="F953" s="7" t="s">
        <v>1571</v>
      </c>
      <c r="G953" s="9">
        <v>10025.2</v>
      </c>
      <c r="H953" s="34">
        <v>0</v>
      </c>
      <c r="I953" s="9">
        <v>10025.2</v>
      </c>
    </row>
    <row r="954" spans="1:9" s="37" customFormat="1" ht="14.25" customHeight="1">
      <c r="A954" s="7" t="s">
        <v>1237</v>
      </c>
      <c r="B954" s="8" t="s">
        <v>1238</v>
      </c>
      <c r="C954" s="7" t="s">
        <v>1325</v>
      </c>
      <c r="D954" s="7" t="s">
        <v>14</v>
      </c>
      <c r="E954" s="7" t="s">
        <v>15</v>
      </c>
      <c r="F954" s="7" t="s">
        <v>1572</v>
      </c>
      <c r="G954" s="9">
        <v>9202.01</v>
      </c>
      <c r="H954" s="34">
        <v>0</v>
      </c>
      <c r="I954" s="9">
        <v>9202.01</v>
      </c>
    </row>
    <row r="955" spans="1:9" s="37" customFormat="1" ht="14.25" customHeight="1">
      <c r="A955" s="7" t="s">
        <v>1237</v>
      </c>
      <c r="B955" s="8" t="s">
        <v>1238</v>
      </c>
      <c r="C955" s="7" t="s">
        <v>1325</v>
      </c>
      <c r="D955" s="7" t="s">
        <v>14</v>
      </c>
      <c r="E955" s="7" t="s">
        <v>15</v>
      </c>
      <c r="F955" s="7" t="s">
        <v>1573</v>
      </c>
      <c r="G955" s="9">
        <v>2200</v>
      </c>
      <c r="H955" s="34">
        <v>0</v>
      </c>
      <c r="I955" s="9">
        <v>2200</v>
      </c>
    </row>
    <row r="956" spans="1:9" s="37" customFormat="1" ht="14.25" customHeight="1">
      <c r="A956" s="7" t="s">
        <v>1237</v>
      </c>
      <c r="B956" s="8" t="s">
        <v>1238</v>
      </c>
      <c r="C956" s="7" t="s">
        <v>1325</v>
      </c>
      <c r="D956" s="7" t="s">
        <v>14</v>
      </c>
      <c r="E956" s="7" t="s">
        <v>15</v>
      </c>
      <c r="F956" s="7" t="s">
        <v>1574</v>
      </c>
      <c r="G956" s="9">
        <v>2143.73</v>
      </c>
      <c r="H956" s="34">
        <v>0</v>
      </c>
      <c r="I956" s="9">
        <v>2143.73</v>
      </c>
    </row>
    <row r="957" spans="1:9" s="37" customFormat="1" ht="14.25" customHeight="1">
      <c r="A957" s="7" t="s">
        <v>1237</v>
      </c>
      <c r="B957" s="8" t="s">
        <v>1238</v>
      </c>
      <c r="C957" s="7" t="s">
        <v>1325</v>
      </c>
      <c r="D957" s="7" t="s">
        <v>14</v>
      </c>
      <c r="E957" s="7" t="s">
        <v>15</v>
      </c>
      <c r="F957" s="7" t="s">
        <v>1575</v>
      </c>
      <c r="G957" s="9">
        <v>955.71</v>
      </c>
      <c r="H957" s="34">
        <v>0</v>
      </c>
      <c r="I957" s="9">
        <v>955.71</v>
      </c>
    </row>
    <row r="958" spans="1:9" s="37" customFormat="1" ht="14.25" customHeight="1">
      <c r="A958" s="7" t="s">
        <v>1237</v>
      </c>
      <c r="B958" s="8" t="s">
        <v>1238</v>
      </c>
      <c r="C958" s="7" t="s">
        <v>1279</v>
      </c>
      <c r="D958" s="7" t="s">
        <v>14</v>
      </c>
      <c r="E958" s="7" t="s">
        <v>15</v>
      </c>
      <c r="F958" s="7" t="s">
        <v>1576</v>
      </c>
      <c r="G958" s="9">
        <v>704543.74</v>
      </c>
      <c r="H958" s="34">
        <v>0</v>
      </c>
      <c r="I958" s="9">
        <f>704543.74</f>
        <v>704543.74</v>
      </c>
    </row>
    <row r="959" spans="1:9" s="37" customFormat="1" ht="14.25" customHeight="1">
      <c r="A959" s="7" t="s">
        <v>1237</v>
      </c>
      <c r="B959" s="8" t="s">
        <v>1238</v>
      </c>
      <c r="C959" s="7" t="s">
        <v>1281</v>
      </c>
      <c r="D959" s="7" t="s">
        <v>14</v>
      </c>
      <c r="E959" s="7" t="s">
        <v>15</v>
      </c>
      <c r="F959" s="7" t="s">
        <v>1577</v>
      </c>
      <c r="G959" s="9">
        <v>421842.35</v>
      </c>
      <c r="H959" s="34">
        <v>0</v>
      </c>
      <c r="I959" s="9">
        <v>421842.35</v>
      </c>
    </row>
    <row r="960" spans="1:9" s="37" customFormat="1" ht="14.25" customHeight="1">
      <c r="A960" s="7" t="s">
        <v>1237</v>
      </c>
      <c r="B960" s="8" t="s">
        <v>1238</v>
      </c>
      <c r="C960" s="7" t="s">
        <v>1281</v>
      </c>
      <c r="D960" s="7" t="s">
        <v>14</v>
      </c>
      <c r="E960" s="7" t="s">
        <v>15</v>
      </c>
      <c r="F960" s="7" t="s">
        <v>1578</v>
      </c>
      <c r="G960" s="9">
        <v>83429.26</v>
      </c>
      <c r="H960" s="34">
        <v>0</v>
      </c>
      <c r="I960" s="9">
        <v>83429.26</v>
      </c>
    </row>
    <row r="961" spans="1:9" s="37" customFormat="1" ht="14.25" customHeight="1">
      <c r="A961" s="7" t="s">
        <v>1237</v>
      </c>
      <c r="B961" s="8" t="s">
        <v>1238</v>
      </c>
      <c r="C961" s="7" t="s">
        <v>1281</v>
      </c>
      <c r="D961" s="7" t="s">
        <v>14</v>
      </c>
      <c r="E961" s="7" t="s">
        <v>15</v>
      </c>
      <c r="F961" s="7" t="s">
        <v>1579</v>
      </c>
      <c r="G961" s="9">
        <v>651.61</v>
      </c>
      <c r="H961" s="34">
        <v>0</v>
      </c>
      <c r="I961" s="9">
        <v>651.61</v>
      </c>
    </row>
    <row r="962" spans="1:9" s="37" customFormat="1" ht="14.25" customHeight="1">
      <c r="A962" s="7" t="s">
        <v>1237</v>
      </c>
      <c r="B962" s="8" t="s">
        <v>1238</v>
      </c>
      <c r="C962" s="7" t="s">
        <v>1281</v>
      </c>
      <c r="D962" s="7" t="s">
        <v>14</v>
      </c>
      <c r="E962" s="7" t="s">
        <v>15</v>
      </c>
      <c r="F962" s="7" t="s">
        <v>1580</v>
      </c>
      <c r="G962" s="9">
        <v>1446.25</v>
      </c>
      <c r="H962" s="34">
        <v>0</v>
      </c>
      <c r="I962" s="9">
        <v>1446.25</v>
      </c>
    </row>
    <row r="963" spans="1:9" s="37" customFormat="1" ht="14.25" customHeight="1">
      <c r="A963" s="7" t="s">
        <v>1237</v>
      </c>
      <c r="B963" s="8" t="s">
        <v>1238</v>
      </c>
      <c r="C963" s="7" t="s">
        <v>1350</v>
      </c>
      <c r="D963" s="7" t="s">
        <v>14</v>
      </c>
      <c r="E963" s="7" t="s">
        <v>15</v>
      </c>
      <c r="F963" s="7" t="s">
        <v>1581</v>
      </c>
      <c r="G963" s="9">
        <v>7500</v>
      </c>
      <c r="H963" s="34">
        <v>0</v>
      </c>
      <c r="I963" s="9">
        <v>7245.88</v>
      </c>
    </row>
    <row r="964" spans="1:9" s="37" customFormat="1" ht="14.25" customHeight="1">
      <c r="A964" s="7" t="s">
        <v>1237</v>
      </c>
      <c r="B964" s="8" t="s">
        <v>1238</v>
      </c>
      <c r="C964" s="7" t="s">
        <v>1350</v>
      </c>
      <c r="D964" s="7" t="s">
        <v>14</v>
      </c>
      <c r="E964" s="7" t="s">
        <v>15</v>
      </c>
      <c r="F964" s="7" t="s">
        <v>1582</v>
      </c>
      <c r="G964" s="9">
        <v>7500</v>
      </c>
      <c r="H964" s="34">
        <v>0</v>
      </c>
      <c r="I964" s="9">
        <v>7500</v>
      </c>
    </row>
    <row r="965" spans="1:9" s="37" customFormat="1" ht="14.25" customHeight="1">
      <c r="A965" s="7" t="s">
        <v>1237</v>
      </c>
      <c r="B965" s="8" t="s">
        <v>1238</v>
      </c>
      <c r="C965" s="7" t="s">
        <v>1350</v>
      </c>
      <c r="D965" s="7" t="s">
        <v>14</v>
      </c>
      <c r="E965" s="7" t="s">
        <v>15</v>
      </c>
      <c r="F965" s="7" t="s">
        <v>1583</v>
      </c>
      <c r="G965" s="9">
        <v>7500</v>
      </c>
      <c r="H965" s="34">
        <v>0</v>
      </c>
      <c r="I965" s="9">
        <v>7500</v>
      </c>
    </row>
    <row r="966" spans="1:9" s="37" customFormat="1" ht="14.25" customHeight="1">
      <c r="A966" s="7" t="s">
        <v>1237</v>
      </c>
      <c r="B966" s="8" t="s">
        <v>1238</v>
      </c>
      <c r="C966" s="7" t="s">
        <v>1325</v>
      </c>
      <c r="D966" s="7" t="s">
        <v>14</v>
      </c>
      <c r="E966" s="7" t="s">
        <v>15</v>
      </c>
      <c r="F966" s="7" t="s">
        <v>1584</v>
      </c>
      <c r="G966" s="9">
        <v>4488584.03</v>
      </c>
      <c r="H966" s="34">
        <v>14027.36</v>
      </c>
      <c r="I966" s="9">
        <f>1829816.66+14027.36</f>
        <v>1843844.02</v>
      </c>
    </row>
    <row r="967" spans="1:9" s="37" customFormat="1" ht="14.25" customHeight="1">
      <c r="A967" s="7" t="s">
        <v>1237</v>
      </c>
      <c r="B967" s="8" t="s">
        <v>1238</v>
      </c>
      <c r="C967" s="7" t="s">
        <v>1325</v>
      </c>
      <c r="D967" s="7" t="s">
        <v>14</v>
      </c>
      <c r="E967" s="7" t="s">
        <v>15</v>
      </c>
      <c r="F967" s="7" t="s">
        <v>1585</v>
      </c>
      <c r="G967" s="9">
        <v>3199676.05</v>
      </c>
      <c r="H967" s="34">
        <v>0</v>
      </c>
      <c r="I967" s="9">
        <v>3199676.05</v>
      </c>
    </row>
    <row r="968" spans="1:9" s="37" customFormat="1" ht="14.25" customHeight="1">
      <c r="A968" s="7" t="s">
        <v>1237</v>
      </c>
      <c r="B968" s="8" t="s">
        <v>1238</v>
      </c>
      <c r="C968" s="7" t="s">
        <v>1325</v>
      </c>
      <c r="D968" s="7" t="s">
        <v>14</v>
      </c>
      <c r="E968" s="7" t="s">
        <v>15</v>
      </c>
      <c r="F968" s="7" t="s">
        <v>1586</v>
      </c>
      <c r="G968" s="9">
        <v>689902.64</v>
      </c>
      <c r="H968" s="34">
        <v>0</v>
      </c>
      <c r="I968" s="9">
        <v>689902.64</v>
      </c>
    </row>
    <row r="969" spans="1:9" s="37" customFormat="1" ht="14.25" customHeight="1">
      <c r="A969" s="7" t="s">
        <v>1237</v>
      </c>
      <c r="B969" s="8" t="s">
        <v>1238</v>
      </c>
      <c r="C969" s="7" t="s">
        <v>1325</v>
      </c>
      <c r="D969" s="7" t="s">
        <v>14</v>
      </c>
      <c r="E969" s="7" t="s">
        <v>15</v>
      </c>
      <c r="F969" s="7" t="s">
        <v>1587</v>
      </c>
      <c r="G969" s="9">
        <v>607214.65</v>
      </c>
      <c r="H969" s="34">
        <v>0</v>
      </c>
      <c r="I969" s="9">
        <v>607214.65</v>
      </c>
    </row>
    <row r="970" spans="1:9" s="37" customFormat="1" ht="14.25" customHeight="1">
      <c r="A970" s="7" t="s">
        <v>1237</v>
      </c>
      <c r="B970" s="8" t="s">
        <v>1238</v>
      </c>
      <c r="C970" s="7" t="s">
        <v>1325</v>
      </c>
      <c r="D970" s="7" t="s">
        <v>14</v>
      </c>
      <c r="E970" s="7" t="s">
        <v>15</v>
      </c>
      <c r="F970" s="7" t="s">
        <v>1588</v>
      </c>
      <c r="G970" s="9">
        <v>157340.89</v>
      </c>
      <c r="H970" s="34">
        <v>0</v>
      </c>
      <c r="I970" s="9">
        <v>157340.89</v>
      </c>
    </row>
    <row r="971" spans="1:9" s="37" customFormat="1" ht="14.25" customHeight="1">
      <c r="A971" s="7" t="s">
        <v>1237</v>
      </c>
      <c r="B971" s="8" t="s">
        <v>1238</v>
      </c>
      <c r="C971" s="7" t="s">
        <v>1325</v>
      </c>
      <c r="D971" s="7" t="s">
        <v>14</v>
      </c>
      <c r="E971" s="7" t="s">
        <v>15</v>
      </c>
      <c r="F971" s="7" t="s">
        <v>1589</v>
      </c>
      <c r="G971" s="9">
        <v>128134.65</v>
      </c>
      <c r="H971" s="34">
        <v>0</v>
      </c>
      <c r="I971" s="9">
        <v>128134.65</v>
      </c>
    </row>
    <row r="972" spans="1:9" s="37" customFormat="1" ht="14.25" customHeight="1">
      <c r="A972" s="7" t="s">
        <v>1237</v>
      </c>
      <c r="B972" s="8" t="s">
        <v>1238</v>
      </c>
      <c r="C972" s="7" t="s">
        <v>1325</v>
      </c>
      <c r="D972" s="7" t="s">
        <v>14</v>
      </c>
      <c r="E972" s="7" t="s">
        <v>15</v>
      </c>
      <c r="F972" s="7" t="s">
        <v>1590</v>
      </c>
      <c r="G972" s="9">
        <v>79596</v>
      </c>
      <c r="H972" s="34">
        <v>0</v>
      </c>
      <c r="I972" s="9">
        <v>79596</v>
      </c>
    </row>
    <row r="973" spans="1:9" s="37" customFormat="1" ht="14.25" customHeight="1">
      <c r="A973" s="7" t="s">
        <v>1237</v>
      </c>
      <c r="B973" s="8" t="s">
        <v>1238</v>
      </c>
      <c r="C973" s="7" t="s">
        <v>1325</v>
      </c>
      <c r="D973" s="7" t="s">
        <v>14</v>
      </c>
      <c r="E973" s="7" t="s">
        <v>15</v>
      </c>
      <c r="F973" s="7" t="s">
        <v>1591</v>
      </c>
      <c r="G973" s="9">
        <v>34580.76</v>
      </c>
      <c r="H973" s="34">
        <v>0</v>
      </c>
      <c r="I973" s="9">
        <v>34580.76</v>
      </c>
    </row>
    <row r="974" spans="1:9" s="37" customFormat="1" ht="14.25" customHeight="1">
      <c r="A974" s="7" t="s">
        <v>1237</v>
      </c>
      <c r="B974" s="8" t="s">
        <v>1238</v>
      </c>
      <c r="C974" s="7" t="s">
        <v>1325</v>
      </c>
      <c r="D974" s="7" t="s">
        <v>14</v>
      </c>
      <c r="E974" s="7" t="s">
        <v>15</v>
      </c>
      <c r="F974" s="7" t="s">
        <v>1592</v>
      </c>
      <c r="G974" s="9">
        <v>23053.86</v>
      </c>
      <c r="H974" s="34">
        <v>0</v>
      </c>
      <c r="I974" s="9">
        <v>23053.86</v>
      </c>
    </row>
    <row r="975" spans="1:9" s="37" customFormat="1" ht="14.25" customHeight="1">
      <c r="A975" s="7" t="s">
        <v>1237</v>
      </c>
      <c r="B975" s="8" t="s">
        <v>1238</v>
      </c>
      <c r="C975" s="7" t="s">
        <v>1325</v>
      </c>
      <c r="D975" s="7" t="s">
        <v>14</v>
      </c>
      <c r="E975" s="7" t="s">
        <v>15</v>
      </c>
      <c r="F975" s="7" t="s">
        <v>1593</v>
      </c>
      <c r="G975" s="9">
        <v>21906.6</v>
      </c>
      <c r="H975" s="34">
        <v>0</v>
      </c>
      <c r="I975" s="9">
        <v>21906.6</v>
      </c>
    </row>
    <row r="976" spans="1:9" s="37" customFormat="1" ht="14.25" customHeight="1">
      <c r="A976" s="7" t="s">
        <v>1237</v>
      </c>
      <c r="B976" s="8" t="s">
        <v>1238</v>
      </c>
      <c r="C976" s="7" t="s">
        <v>1325</v>
      </c>
      <c r="D976" s="7" t="s">
        <v>14</v>
      </c>
      <c r="E976" s="7" t="s">
        <v>15</v>
      </c>
      <c r="F976" s="7" t="s">
        <v>1594</v>
      </c>
      <c r="G976" s="9">
        <v>15042.52</v>
      </c>
      <c r="H976" s="34">
        <v>0</v>
      </c>
      <c r="I976" s="9">
        <v>15042.52</v>
      </c>
    </row>
    <row r="977" spans="1:9" s="37" customFormat="1" ht="14.25" customHeight="1">
      <c r="A977" s="7" t="s">
        <v>1237</v>
      </c>
      <c r="B977" s="8" t="s">
        <v>1238</v>
      </c>
      <c r="C977" s="7" t="s">
        <v>1325</v>
      </c>
      <c r="D977" s="7" t="s">
        <v>14</v>
      </c>
      <c r="E977" s="7" t="s">
        <v>15</v>
      </c>
      <c r="F977" s="7" t="s">
        <v>1595</v>
      </c>
      <c r="G977" s="9">
        <v>7571.46</v>
      </c>
      <c r="H977" s="34">
        <v>0</v>
      </c>
      <c r="I977" s="9">
        <v>7571.46</v>
      </c>
    </row>
    <row r="978" spans="1:9" s="37" customFormat="1" ht="14.25" customHeight="1">
      <c r="A978" s="7" t="s">
        <v>1237</v>
      </c>
      <c r="B978" s="8" t="s">
        <v>1238</v>
      </c>
      <c r="C978" s="7" t="s">
        <v>1325</v>
      </c>
      <c r="D978" s="7" t="s">
        <v>14</v>
      </c>
      <c r="E978" s="7" t="s">
        <v>15</v>
      </c>
      <c r="F978" s="7" t="s">
        <v>1596</v>
      </c>
      <c r="G978" s="9">
        <v>2200</v>
      </c>
      <c r="H978" s="34">
        <v>0</v>
      </c>
      <c r="I978" s="9">
        <v>2200</v>
      </c>
    </row>
    <row r="979" spans="1:9" s="37" customFormat="1" ht="14.25" customHeight="1">
      <c r="A979" s="7" t="s">
        <v>1237</v>
      </c>
      <c r="B979" s="8" t="s">
        <v>1238</v>
      </c>
      <c r="C979" s="7" t="s">
        <v>1325</v>
      </c>
      <c r="D979" s="7" t="s">
        <v>14</v>
      </c>
      <c r="E979" s="7" t="s">
        <v>15</v>
      </c>
      <c r="F979" s="7" t="s">
        <v>1597</v>
      </c>
      <c r="G979" s="9">
        <v>955.71</v>
      </c>
      <c r="H979" s="34">
        <v>0</v>
      </c>
      <c r="I979" s="9">
        <v>955.71</v>
      </c>
    </row>
    <row r="980" spans="1:9" s="37" customFormat="1" ht="14.25" customHeight="1">
      <c r="A980" s="7" t="s">
        <v>1237</v>
      </c>
      <c r="B980" s="8" t="s">
        <v>1238</v>
      </c>
      <c r="C980" s="7" t="s">
        <v>1325</v>
      </c>
      <c r="D980" s="7" t="s">
        <v>14</v>
      </c>
      <c r="E980" s="7" t="s">
        <v>15</v>
      </c>
      <c r="F980" s="7" t="s">
        <v>1598</v>
      </c>
      <c r="G980" s="9">
        <v>1055048.1</v>
      </c>
      <c r="H980" s="34">
        <v>0</v>
      </c>
      <c r="I980" s="9">
        <v>1040858.1</v>
      </c>
    </row>
    <row r="981" spans="1:9" s="37" customFormat="1" ht="14.25" customHeight="1">
      <c r="A981" s="7" t="s">
        <v>1237</v>
      </c>
      <c r="B981" s="8" t="s">
        <v>1238</v>
      </c>
      <c r="C981" s="7" t="s">
        <v>1325</v>
      </c>
      <c r="D981" s="7" t="s">
        <v>14</v>
      </c>
      <c r="E981" s="7" t="s">
        <v>15</v>
      </c>
      <c r="F981" s="7" t="s">
        <v>1599</v>
      </c>
      <c r="G981" s="9">
        <v>678303.33</v>
      </c>
      <c r="H981" s="34">
        <v>0</v>
      </c>
      <c r="I981" s="9">
        <v>678303.33</v>
      </c>
    </row>
    <row r="982" spans="1:9" s="37" customFormat="1" ht="14.25" customHeight="1">
      <c r="A982" s="7" t="s">
        <v>1237</v>
      </c>
      <c r="B982" s="8" t="s">
        <v>1238</v>
      </c>
      <c r="C982" s="7" t="s">
        <v>1262</v>
      </c>
      <c r="D982" s="7" t="s">
        <v>14</v>
      </c>
      <c r="E982" s="7" t="s">
        <v>15</v>
      </c>
      <c r="F982" s="7" t="s">
        <v>1600</v>
      </c>
      <c r="G982" s="9">
        <v>40000</v>
      </c>
      <c r="H982" s="34">
        <v>0</v>
      </c>
      <c r="I982" s="9">
        <v>40000</v>
      </c>
    </row>
    <row r="983" spans="1:9" s="37" customFormat="1" ht="14.25" customHeight="1">
      <c r="A983" s="7" t="s">
        <v>1237</v>
      </c>
      <c r="B983" s="8" t="s">
        <v>1238</v>
      </c>
      <c r="C983" s="7" t="s">
        <v>1325</v>
      </c>
      <c r="D983" s="7" t="s">
        <v>14</v>
      </c>
      <c r="E983" s="7" t="s">
        <v>15</v>
      </c>
      <c r="F983" s="7" t="s">
        <v>1601</v>
      </c>
      <c r="G983" s="9">
        <v>9649.18</v>
      </c>
      <c r="H983" s="34">
        <v>0</v>
      </c>
      <c r="I983" s="9">
        <v>9649.18</v>
      </c>
    </row>
    <row r="984" spans="1:9" s="37" customFormat="1" ht="14.25" customHeight="1">
      <c r="A984" s="7" t="s">
        <v>1237</v>
      </c>
      <c r="B984" s="8" t="s">
        <v>1238</v>
      </c>
      <c r="C984" s="7" t="s">
        <v>1325</v>
      </c>
      <c r="D984" s="7" t="s">
        <v>14</v>
      </c>
      <c r="E984" s="7" t="s">
        <v>15</v>
      </c>
      <c r="F984" s="7" t="s">
        <v>1602</v>
      </c>
      <c r="G984" s="9">
        <v>540</v>
      </c>
      <c r="H984" s="34">
        <v>0</v>
      </c>
      <c r="I984" s="9">
        <v>540</v>
      </c>
    </row>
    <row r="985" spans="1:9" s="37" customFormat="1" ht="14.25" customHeight="1">
      <c r="A985" s="7" t="s">
        <v>1237</v>
      </c>
      <c r="B985" s="8" t="s">
        <v>1238</v>
      </c>
      <c r="C985" s="7" t="s">
        <v>1350</v>
      </c>
      <c r="D985" s="7" t="s">
        <v>14</v>
      </c>
      <c r="E985" s="7" t="s">
        <v>15</v>
      </c>
      <c r="F985" s="7" t="s">
        <v>1603</v>
      </c>
      <c r="G985" s="9">
        <v>10000</v>
      </c>
      <c r="H985" s="34">
        <v>0</v>
      </c>
      <c r="I985" s="9">
        <v>9470.880000000001</v>
      </c>
    </row>
    <row r="986" spans="1:9" s="37" customFormat="1" ht="14.25" customHeight="1">
      <c r="A986" s="7" t="s">
        <v>1237</v>
      </c>
      <c r="B986" s="8" t="s">
        <v>1238</v>
      </c>
      <c r="C986" s="7" t="s">
        <v>1350</v>
      </c>
      <c r="D986" s="7" t="s">
        <v>14</v>
      </c>
      <c r="E986" s="7" t="s">
        <v>15</v>
      </c>
      <c r="F986" s="7" t="s">
        <v>1604</v>
      </c>
      <c r="G986" s="9">
        <v>10500</v>
      </c>
      <c r="H986" s="34">
        <v>0</v>
      </c>
      <c r="I986" s="9">
        <v>10500</v>
      </c>
    </row>
    <row r="987" spans="1:9" s="37" customFormat="1" ht="14.25" customHeight="1">
      <c r="A987" s="7" t="s">
        <v>1237</v>
      </c>
      <c r="B987" s="8" t="s">
        <v>1238</v>
      </c>
      <c r="C987" s="7" t="s">
        <v>1350</v>
      </c>
      <c r="D987" s="7" t="s">
        <v>14</v>
      </c>
      <c r="E987" s="7" t="s">
        <v>15</v>
      </c>
      <c r="F987" s="7" t="s">
        <v>1605</v>
      </c>
      <c r="G987" s="9">
        <v>7500</v>
      </c>
      <c r="H987" s="34">
        <v>0</v>
      </c>
      <c r="I987" s="9">
        <v>7500</v>
      </c>
    </row>
    <row r="988" spans="1:9" s="37" customFormat="1" ht="32.25" customHeight="1">
      <c r="A988" s="7" t="s">
        <v>1237</v>
      </c>
      <c r="B988" s="8" t="s">
        <v>1238</v>
      </c>
      <c r="C988" s="7" t="s">
        <v>1254</v>
      </c>
      <c r="D988" s="7" t="s">
        <v>14</v>
      </c>
      <c r="E988" s="7" t="s">
        <v>15</v>
      </c>
      <c r="F988" s="7" t="s">
        <v>1606</v>
      </c>
      <c r="G988" s="9">
        <v>1003804.48</v>
      </c>
      <c r="H988" s="34">
        <v>0</v>
      </c>
      <c r="I988" s="9">
        <v>782291.51</v>
      </c>
    </row>
    <row r="989" spans="1:9" s="37" customFormat="1" ht="14.25" customHeight="1">
      <c r="A989" s="7" t="s">
        <v>1237</v>
      </c>
      <c r="B989" s="8" t="s">
        <v>1238</v>
      </c>
      <c r="C989" s="7" t="s">
        <v>1350</v>
      </c>
      <c r="D989" s="7" t="s">
        <v>14</v>
      </c>
      <c r="E989" s="7" t="s">
        <v>15</v>
      </c>
      <c r="F989" s="7" t="s">
        <v>1607</v>
      </c>
      <c r="G989" s="9">
        <v>30219.41</v>
      </c>
      <c r="H989" s="34">
        <v>0</v>
      </c>
      <c r="I989" s="9">
        <v>20957.600000000002</v>
      </c>
    </row>
    <row r="990" spans="1:9" s="37" customFormat="1" ht="33.75" customHeight="1">
      <c r="A990" s="7" t="s">
        <v>1237</v>
      </c>
      <c r="B990" s="8" t="s">
        <v>1238</v>
      </c>
      <c r="C990" s="7" t="s">
        <v>1256</v>
      </c>
      <c r="D990" s="7" t="s">
        <v>14</v>
      </c>
      <c r="E990" s="7" t="s">
        <v>15</v>
      </c>
      <c r="F990" s="7" t="s">
        <v>1608</v>
      </c>
      <c r="G990" s="9">
        <v>2024945.22</v>
      </c>
      <c r="H990" s="34">
        <v>0</v>
      </c>
      <c r="I990" s="9">
        <v>1555621.25</v>
      </c>
    </row>
    <row r="991" spans="1:9" s="37" customFormat="1" ht="33.75" customHeight="1">
      <c r="A991" s="7" t="s">
        <v>1237</v>
      </c>
      <c r="B991" s="8" t="s">
        <v>1238</v>
      </c>
      <c r="C991" s="7" t="s">
        <v>1256</v>
      </c>
      <c r="D991" s="7" t="s">
        <v>14</v>
      </c>
      <c r="E991" s="7" t="s">
        <v>15</v>
      </c>
      <c r="F991" s="7" t="s">
        <v>1609</v>
      </c>
      <c r="G991" s="9">
        <v>128065.52</v>
      </c>
      <c r="H991" s="34">
        <v>0</v>
      </c>
      <c r="I991" s="9">
        <v>128065.52</v>
      </c>
    </row>
    <row r="992" spans="1:9" s="37" customFormat="1" ht="33.75" customHeight="1">
      <c r="A992" s="7" t="s">
        <v>1237</v>
      </c>
      <c r="B992" s="8" t="s">
        <v>1238</v>
      </c>
      <c r="C992" s="7" t="s">
        <v>1256</v>
      </c>
      <c r="D992" s="7" t="s">
        <v>14</v>
      </c>
      <c r="E992" s="7" t="s">
        <v>15</v>
      </c>
      <c r="F992" s="7" t="s">
        <v>1610</v>
      </c>
      <c r="G992" s="9">
        <v>16939.010000000002</v>
      </c>
      <c r="H992" s="34">
        <v>0</v>
      </c>
      <c r="I992" s="9">
        <v>16939.010000000002</v>
      </c>
    </row>
    <row r="993" spans="1:9" s="37" customFormat="1" ht="14.25" customHeight="1">
      <c r="A993" s="7" t="s">
        <v>1237</v>
      </c>
      <c r="B993" s="8" t="s">
        <v>1238</v>
      </c>
      <c r="C993" s="7" t="s">
        <v>1272</v>
      </c>
      <c r="D993" s="7" t="s">
        <v>14</v>
      </c>
      <c r="E993" s="7" t="s">
        <v>15</v>
      </c>
      <c r="F993" s="7" t="s">
        <v>1611</v>
      </c>
      <c r="G993" s="9">
        <v>400000</v>
      </c>
      <c r="H993" s="34">
        <v>0</v>
      </c>
      <c r="I993" s="9">
        <v>302606.28</v>
      </c>
    </row>
    <row r="994" spans="1:9" s="37" customFormat="1" ht="30.75" customHeight="1">
      <c r="A994" s="7" t="s">
        <v>1237</v>
      </c>
      <c r="B994" s="8" t="s">
        <v>1238</v>
      </c>
      <c r="C994" s="7" t="s">
        <v>1256</v>
      </c>
      <c r="D994" s="7" t="s">
        <v>14</v>
      </c>
      <c r="E994" s="7" t="s">
        <v>15</v>
      </c>
      <c r="F994" s="7" t="s">
        <v>1612</v>
      </c>
      <c r="G994" s="9">
        <v>9385.050000000001</v>
      </c>
      <c r="H994" s="34">
        <v>0</v>
      </c>
      <c r="I994" s="9">
        <v>9385.050000000001</v>
      </c>
    </row>
    <row r="995" spans="1:9" s="37" customFormat="1" ht="30.75" customHeight="1">
      <c r="A995" s="7" t="s">
        <v>1237</v>
      </c>
      <c r="B995" s="8" t="s">
        <v>1238</v>
      </c>
      <c r="C995" s="7" t="s">
        <v>1256</v>
      </c>
      <c r="D995" s="7" t="s">
        <v>14</v>
      </c>
      <c r="E995" s="7" t="s">
        <v>15</v>
      </c>
      <c r="F995" s="7" t="s">
        <v>1613</v>
      </c>
      <c r="G995" s="9">
        <v>2422.92</v>
      </c>
      <c r="H995" s="34">
        <v>0</v>
      </c>
      <c r="I995" s="9">
        <v>2422.92</v>
      </c>
    </row>
    <row r="996" spans="1:9" s="37" customFormat="1" ht="14.25" customHeight="1">
      <c r="A996" s="7" t="s">
        <v>1237</v>
      </c>
      <c r="B996" s="8" t="s">
        <v>1238</v>
      </c>
      <c r="C996" s="7" t="s">
        <v>1279</v>
      </c>
      <c r="D996" s="7" t="s">
        <v>14</v>
      </c>
      <c r="E996" s="7" t="s">
        <v>15</v>
      </c>
      <c r="F996" s="7" t="s">
        <v>1614</v>
      </c>
      <c r="G996" s="9">
        <v>702935.94</v>
      </c>
      <c r="H996" s="34">
        <v>0</v>
      </c>
      <c r="I996" s="9">
        <v>702935.94</v>
      </c>
    </row>
    <row r="997" spans="1:9" s="37" customFormat="1" ht="14.25" customHeight="1">
      <c r="A997" s="7" t="s">
        <v>1237</v>
      </c>
      <c r="B997" s="8" t="s">
        <v>1238</v>
      </c>
      <c r="C997" s="7" t="s">
        <v>1281</v>
      </c>
      <c r="D997" s="7" t="s">
        <v>14</v>
      </c>
      <c r="E997" s="7" t="s">
        <v>15</v>
      </c>
      <c r="F997" s="7" t="s">
        <v>1615</v>
      </c>
      <c r="G997" s="9">
        <v>423823.53</v>
      </c>
      <c r="H997" s="34">
        <v>0</v>
      </c>
      <c r="I997" s="9">
        <v>423823.53</v>
      </c>
    </row>
    <row r="998" spans="1:9" s="37" customFormat="1" ht="14.25" customHeight="1">
      <c r="A998" s="7" t="s">
        <v>1237</v>
      </c>
      <c r="B998" s="8" t="s">
        <v>1238</v>
      </c>
      <c r="C998" s="7" t="s">
        <v>1281</v>
      </c>
      <c r="D998" s="7" t="s">
        <v>14</v>
      </c>
      <c r="E998" s="7" t="s">
        <v>15</v>
      </c>
      <c r="F998" s="7" t="s">
        <v>1616</v>
      </c>
      <c r="G998" s="9">
        <v>83429.26</v>
      </c>
      <c r="H998" s="34">
        <v>0</v>
      </c>
      <c r="I998" s="9">
        <v>83429.26</v>
      </c>
    </row>
    <row r="999" spans="1:9" s="37" customFormat="1" ht="14.25" customHeight="1">
      <c r="A999" s="7" t="s">
        <v>1237</v>
      </c>
      <c r="B999" s="8" t="s">
        <v>1238</v>
      </c>
      <c r="C999" s="7" t="s">
        <v>1281</v>
      </c>
      <c r="D999" s="7" t="s">
        <v>14</v>
      </c>
      <c r="E999" s="7" t="s">
        <v>15</v>
      </c>
      <c r="F999" s="7" t="s">
        <v>1617</v>
      </c>
      <c r="G999" s="9">
        <v>1303.22</v>
      </c>
      <c r="H999" s="34">
        <v>0</v>
      </c>
      <c r="I999" s="9">
        <v>1303.22</v>
      </c>
    </row>
    <row r="1000" spans="1:9" s="37" customFormat="1" ht="14.25" customHeight="1">
      <c r="A1000" s="7" t="s">
        <v>1237</v>
      </c>
      <c r="B1000" s="8" t="s">
        <v>1238</v>
      </c>
      <c r="C1000" s="7" t="s">
        <v>1618</v>
      </c>
      <c r="D1000" s="7" t="s">
        <v>14</v>
      </c>
      <c r="E1000" s="7" t="s">
        <v>15</v>
      </c>
      <c r="F1000" s="7" t="s">
        <v>1619</v>
      </c>
      <c r="G1000" s="9">
        <v>4507832.91</v>
      </c>
      <c r="H1000" s="34">
        <v>28733.05</v>
      </c>
      <c r="I1000" s="9">
        <f>1844772.5+28733.05</f>
        <v>1873505.55</v>
      </c>
    </row>
    <row r="1001" spans="1:9" s="37" customFormat="1" ht="14.25" customHeight="1">
      <c r="A1001" s="7" t="s">
        <v>1237</v>
      </c>
      <c r="B1001" s="8" t="s">
        <v>1238</v>
      </c>
      <c r="C1001" s="7" t="s">
        <v>1618</v>
      </c>
      <c r="D1001" s="7" t="s">
        <v>14</v>
      </c>
      <c r="E1001" s="7" t="s">
        <v>15</v>
      </c>
      <c r="F1001" s="7" t="s">
        <v>1620</v>
      </c>
      <c r="G1001" s="9">
        <v>3210618.2</v>
      </c>
      <c r="H1001" s="34">
        <v>0</v>
      </c>
      <c r="I1001" s="9">
        <v>3210618.2</v>
      </c>
    </row>
    <row r="1002" spans="1:9" s="37" customFormat="1" ht="14.25" customHeight="1">
      <c r="A1002" s="7" t="s">
        <v>1237</v>
      </c>
      <c r="B1002" s="8" t="s">
        <v>1238</v>
      </c>
      <c r="C1002" s="7" t="s">
        <v>1618</v>
      </c>
      <c r="D1002" s="7" t="s">
        <v>14</v>
      </c>
      <c r="E1002" s="7" t="s">
        <v>15</v>
      </c>
      <c r="F1002" s="7" t="s">
        <v>1621</v>
      </c>
      <c r="G1002" s="9">
        <v>685027.26</v>
      </c>
      <c r="H1002" s="34">
        <v>0</v>
      </c>
      <c r="I1002" s="9">
        <v>685027.26</v>
      </c>
    </row>
    <row r="1003" spans="1:9" s="37" customFormat="1" ht="14.25" customHeight="1">
      <c r="A1003" s="7" t="s">
        <v>1237</v>
      </c>
      <c r="B1003" s="8" t="s">
        <v>1238</v>
      </c>
      <c r="C1003" s="7" t="s">
        <v>1618</v>
      </c>
      <c r="D1003" s="7" t="s">
        <v>14</v>
      </c>
      <c r="E1003" s="7" t="s">
        <v>15</v>
      </c>
      <c r="F1003" s="7" t="s">
        <v>1622</v>
      </c>
      <c r="G1003" s="9">
        <v>605938.55</v>
      </c>
      <c r="H1003" s="34">
        <v>0</v>
      </c>
      <c r="I1003" s="9">
        <v>605938.55</v>
      </c>
    </row>
    <row r="1004" spans="1:9" s="37" customFormat="1" ht="14.25" customHeight="1">
      <c r="A1004" s="7" t="s">
        <v>1237</v>
      </c>
      <c r="B1004" s="8" t="s">
        <v>1238</v>
      </c>
      <c r="C1004" s="7" t="s">
        <v>1618</v>
      </c>
      <c r="D1004" s="7" t="s">
        <v>14</v>
      </c>
      <c r="E1004" s="7" t="s">
        <v>15</v>
      </c>
      <c r="F1004" s="7" t="s">
        <v>1623</v>
      </c>
      <c r="G1004" s="9">
        <v>128162.98</v>
      </c>
      <c r="H1004" s="34">
        <v>0</v>
      </c>
      <c r="I1004" s="9">
        <v>128162.98</v>
      </c>
    </row>
    <row r="1005" spans="1:9" s="37" customFormat="1" ht="14.25" customHeight="1">
      <c r="A1005" s="7" t="s">
        <v>1237</v>
      </c>
      <c r="B1005" s="8" t="s">
        <v>1238</v>
      </c>
      <c r="C1005" s="7" t="s">
        <v>1618</v>
      </c>
      <c r="D1005" s="7" t="s">
        <v>14</v>
      </c>
      <c r="E1005" s="7" t="s">
        <v>15</v>
      </c>
      <c r="F1005" s="7" t="s">
        <v>1624</v>
      </c>
      <c r="G1005" s="9">
        <v>113593.39</v>
      </c>
      <c r="H1005" s="34">
        <v>0</v>
      </c>
      <c r="I1005" s="9">
        <v>113593.39</v>
      </c>
    </row>
    <row r="1006" spans="1:9" s="37" customFormat="1" ht="14.25" customHeight="1">
      <c r="A1006" s="7" t="s">
        <v>1237</v>
      </c>
      <c r="B1006" s="8" t="s">
        <v>1238</v>
      </c>
      <c r="C1006" s="7" t="s">
        <v>1618</v>
      </c>
      <c r="D1006" s="7" t="s">
        <v>14</v>
      </c>
      <c r="E1006" s="7" t="s">
        <v>15</v>
      </c>
      <c r="F1006" s="7" t="s">
        <v>1625</v>
      </c>
      <c r="G1006" s="9">
        <v>79596</v>
      </c>
      <c r="H1006" s="34">
        <v>0</v>
      </c>
      <c r="I1006" s="9">
        <v>79596</v>
      </c>
    </row>
    <row r="1007" spans="1:9" s="37" customFormat="1" ht="14.25" customHeight="1">
      <c r="A1007" s="7" t="s">
        <v>1237</v>
      </c>
      <c r="B1007" s="8" t="s">
        <v>1238</v>
      </c>
      <c r="C1007" s="7" t="s">
        <v>1618</v>
      </c>
      <c r="D1007" s="7" t="s">
        <v>14</v>
      </c>
      <c r="E1007" s="7" t="s">
        <v>15</v>
      </c>
      <c r="F1007" s="7" t="s">
        <v>1626</v>
      </c>
      <c r="G1007" s="9">
        <v>46136.47</v>
      </c>
      <c r="H1007" s="34">
        <v>0</v>
      </c>
      <c r="I1007" s="9">
        <v>46136.47</v>
      </c>
    </row>
    <row r="1008" spans="1:9" s="37" customFormat="1" ht="14.25" customHeight="1">
      <c r="A1008" s="7" t="s">
        <v>1237</v>
      </c>
      <c r="B1008" s="8" t="s">
        <v>1238</v>
      </c>
      <c r="C1008" s="7" t="s">
        <v>1618</v>
      </c>
      <c r="D1008" s="7" t="s">
        <v>14</v>
      </c>
      <c r="E1008" s="7" t="s">
        <v>15</v>
      </c>
      <c r="F1008" s="7" t="s">
        <v>1627</v>
      </c>
      <c r="G1008" s="9">
        <v>21906.6</v>
      </c>
      <c r="H1008" s="34">
        <v>0</v>
      </c>
      <c r="I1008" s="9">
        <v>21906.6</v>
      </c>
    </row>
    <row r="1009" spans="1:9" s="37" customFormat="1" ht="14.25" customHeight="1">
      <c r="A1009" s="7" t="s">
        <v>1237</v>
      </c>
      <c r="B1009" s="8" t="s">
        <v>1238</v>
      </c>
      <c r="C1009" s="7" t="s">
        <v>1618</v>
      </c>
      <c r="D1009" s="7" t="s">
        <v>14</v>
      </c>
      <c r="E1009" s="7" t="s">
        <v>15</v>
      </c>
      <c r="F1009" s="7" t="s">
        <v>1628</v>
      </c>
      <c r="G1009" s="9">
        <v>20225.510000000002</v>
      </c>
      <c r="H1009" s="34">
        <v>0</v>
      </c>
      <c r="I1009" s="9">
        <v>20225.510000000002</v>
      </c>
    </row>
    <row r="1010" spans="1:9" s="37" customFormat="1" ht="14.25" customHeight="1">
      <c r="A1010" s="7" t="s">
        <v>1237</v>
      </c>
      <c r="B1010" s="8" t="s">
        <v>1238</v>
      </c>
      <c r="C1010" s="7" t="s">
        <v>1618</v>
      </c>
      <c r="D1010" s="7" t="s">
        <v>14</v>
      </c>
      <c r="E1010" s="7" t="s">
        <v>15</v>
      </c>
      <c r="F1010" s="7" t="s">
        <v>1629</v>
      </c>
      <c r="G1010" s="9">
        <v>15042.52</v>
      </c>
      <c r="H1010" s="34">
        <v>0</v>
      </c>
      <c r="I1010" s="9">
        <v>15042.52</v>
      </c>
    </row>
    <row r="1011" spans="1:9" s="37" customFormat="1" ht="14.25" customHeight="1">
      <c r="A1011" s="7" t="s">
        <v>1237</v>
      </c>
      <c r="B1011" s="8" t="s">
        <v>1238</v>
      </c>
      <c r="C1011" s="7" t="s">
        <v>1618</v>
      </c>
      <c r="D1011" s="7" t="s">
        <v>14</v>
      </c>
      <c r="E1011" s="7" t="s">
        <v>15</v>
      </c>
      <c r="F1011" s="7" t="s">
        <v>1630</v>
      </c>
      <c r="G1011" s="9">
        <v>7620.73</v>
      </c>
      <c r="H1011" s="34">
        <v>0</v>
      </c>
      <c r="I1011" s="9">
        <v>7620.73</v>
      </c>
    </row>
    <row r="1012" spans="1:9" s="37" customFormat="1" ht="14.25" customHeight="1">
      <c r="A1012" s="7" t="s">
        <v>1237</v>
      </c>
      <c r="B1012" s="8" t="s">
        <v>1238</v>
      </c>
      <c r="C1012" s="7" t="s">
        <v>1618</v>
      </c>
      <c r="D1012" s="7" t="s">
        <v>14</v>
      </c>
      <c r="E1012" s="7" t="s">
        <v>15</v>
      </c>
      <c r="F1012" s="7" t="s">
        <v>1631</v>
      </c>
      <c r="G1012" s="9">
        <v>2200</v>
      </c>
      <c r="H1012" s="34">
        <v>0</v>
      </c>
      <c r="I1012" s="9">
        <v>2200</v>
      </c>
    </row>
    <row r="1013" spans="1:9" s="37" customFormat="1" ht="14.25" customHeight="1">
      <c r="A1013" s="7" t="s">
        <v>1237</v>
      </c>
      <c r="B1013" s="8" t="s">
        <v>1238</v>
      </c>
      <c r="C1013" s="7" t="s">
        <v>1618</v>
      </c>
      <c r="D1013" s="7" t="s">
        <v>14</v>
      </c>
      <c r="E1013" s="7" t="s">
        <v>15</v>
      </c>
      <c r="F1013" s="7" t="s">
        <v>1632</v>
      </c>
      <c r="G1013" s="9">
        <v>955.71</v>
      </c>
      <c r="H1013" s="34">
        <v>0</v>
      </c>
      <c r="I1013" s="9">
        <v>955.71</v>
      </c>
    </row>
    <row r="1014" spans="1:9" s="37" customFormat="1" ht="14.25" customHeight="1">
      <c r="A1014" s="7" t="s">
        <v>1237</v>
      </c>
      <c r="B1014" s="8" t="s">
        <v>1238</v>
      </c>
      <c r="C1014" s="7" t="s">
        <v>1633</v>
      </c>
      <c r="D1014" s="7" t="s">
        <v>14</v>
      </c>
      <c r="E1014" s="7" t="s">
        <v>15</v>
      </c>
      <c r="F1014" s="7" t="s">
        <v>1634</v>
      </c>
      <c r="G1014" s="9">
        <v>2015560.17</v>
      </c>
      <c r="H1014" s="34">
        <v>0</v>
      </c>
      <c r="I1014" s="9">
        <v>1547873.49</v>
      </c>
    </row>
    <row r="1015" spans="1:9" s="37" customFormat="1" ht="14.25" customHeight="1">
      <c r="A1015" s="7" t="s">
        <v>1237</v>
      </c>
      <c r="B1015" s="8" t="s">
        <v>1238</v>
      </c>
      <c r="C1015" s="7" t="s">
        <v>1633</v>
      </c>
      <c r="D1015" s="7" t="s">
        <v>14</v>
      </c>
      <c r="E1015" s="7" t="s">
        <v>15</v>
      </c>
      <c r="F1015" s="7" t="s">
        <v>1635</v>
      </c>
      <c r="G1015" s="9">
        <v>127661.29</v>
      </c>
      <c r="H1015" s="34">
        <v>0</v>
      </c>
      <c r="I1015" s="9">
        <v>127661.29</v>
      </c>
    </row>
    <row r="1016" spans="1:9" s="37" customFormat="1" ht="14.25" customHeight="1">
      <c r="A1016" s="7" t="s">
        <v>1237</v>
      </c>
      <c r="B1016" s="8" t="s">
        <v>1238</v>
      </c>
      <c r="C1016" s="7" t="s">
        <v>1633</v>
      </c>
      <c r="D1016" s="7" t="s">
        <v>14</v>
      </c>
      <c r="E1016" s="7" t="s">
        <v>15</v>
      </c>
      <c r="F1016" s="7" t="s">
        <v>1636</v>
      </c>
      <c r="G1016" s="9">
        <v>14516.09</v>
      </c>
      <c r="H1016" s="34">
        <v>0</v>
      </c>
      <c r="I1016" s="9">
        <v>14516.09</v>
      </c>
    </row>
    <row r="1017" spans="1:9" s="37" customFormat="1" ht="14.25" customHeight="1">
      <c r="A1017" s="7" t="s">
        <v>1237</v>
      </c>
      <c r="B1017" s="8" t="s">
        <v>1238</v>
      </c>
      <c r="C1017" s="7" t="s">
        <v>1618</v>
      </c>
      <c r="D1017" s="7" t="s">
        <v>14</v>
      </c>
      <c r="E1017" s="7" t="s">
        <v>15</v>
      </c>
      <c r="F1017" s="7" t="s">
        <v>1637</v>
      </c>
      <c r="G1017" s="9">
        <v>1089306.78</v>
      </c>
      <c r="H1017" s="34">
        <v>0</v>
      </c>
      <c r="I1017" s="9">
        <v>1072490.99</v>
      </c>
    </row>
    <row r="1018" spans="1:9" s="37" customFormat="1" ht="14.25" customHeight="1">
      <c r="A1018" s="7" t="s">
        <v>1237</v>
      </c>
      <c r="B1018" s="8" t="s">
        <v>1238</v>
      </c>
      <c r="C1018" s="7" t="s">
        <v>1618</v>
      </c>
      <c r="D1018" s="7" t="s">
        <v>14</v>
      </c>
      <c r="E1018" s="7" t="s">
        <v>15</v>
      </c>
      <c r="F1018" s="7" t="s">
        <v>1638</v>
      </c>
      <c r="G1018" s="9">
        <v>921390.71</v>
      </c>
      <c r="H1018" s="34">
        <v>0</v>
      </c>
      <c r="I1018" s="9">
        <v>921390.71</v>
      </c>
    </row>
    <row r="1019" spans="1:9" s="37" customFormat="1" ht="14.25" customHeight="1">
      <c r="A1019" s="7" t="s">
        <v>1237</v>
      </c>
      <c r="B1019" s="8" t="s">
        <v>1238</v>
      </c>
      <c r="C1019" s="7" t="s">
        <v>1639</v>
      </c>
      <c r="D1019" s="7" t="s">
        <v>14</v>
      </c>
      <c r="E1019" s="7" t="s">
        <v>15</v>
      </c>
      <c r="F1019" s="7" t="s">
        <v>1640</v>
      </c>
      <c r="G1019" s="9">
        <v>40000</v>
      </c>
      <c r="H1019" s="34">
        <v>0</v>
      </c>
      <c r="I1019" s="9">
        <v>40000</v>
      </c>
    </row>
    <row r="1020" spans="1:9" s="37" customFormat="1" ht="14.25" customHeight="1">
      <c r="A1020" s="7" t="s">
        <v>1237</v>
      </c>
      <c r="B1020" s="8" t="s">
        <v>1238</v>
      </c>
      <c r="C1020" s="7" t="s">
        <v>1618</v>
      </c>
      <c r="D1020" s="7" t="s">
        <v>14</v>
      </c>
      <c r="E1020" s="7" t="s">
        <v>15</v>
      </c>
      <c r="F1020" s="7" t="s">
        <v>1641</v>
      </c>
      <c r="G1020" s="9">
        <v>18333.44</v>
      </c>
      <c r="H1020" s="34">
        <v>0</v>
      </c>
      <c r="I1020" s="9">
        <v>18333.44</v>
      </c>
    </row>
    <row r="1021" spans="1:9" s="37" customFormat="1" ht="14.25" customHeight="1">
      <c r="A1021" s="7" t="s">
        <v>1237</v>
      </c>
      <c r="B1021" s="8" t="s">
        <v>1238</v>
      </c>
      <c r="C1021" s="7" t="s">
        <v>1618</v>
      </c>
      <c r="D1021" s="7" t="s">
        <v>14</v>
      </c>
      <c r="E1021" s="7" t="s">
        <v>15</v>
      </c>
      <c r="F1021" s="7" t="s">
        <v>1642</v>
      </c>
      <c r="G1021" s="9">
        <v>6228.7</v>
      </c>
      <c r="H1021" s="34">
        <v>0</v>
      </c>
      <c r="I1021" s="9">
        <v>6228.7</v>
      </c>
    </row>
    <row r="1022" spans="1:9" s="37" customFormat="1" ht="14.25" customHeight="1">
      <c r="A1022" s="7" t="s">
        <v>1237</v>
      </c>
      <c r="B1022" s="8" t="s">
        <v>1238</v>
      </c>
      <c r="C1022" s="7" t="s">
        <v>1618</v>
      </c>
      <c r="D1022" s="7" t="s">
        <v>14</v>
      </c>
      <c r="E1022" s="7" t="s">
        <v>15</v>
      </c>
      <c r="F1022" s="7" t="s">
        <v>1643</v>
      </c>
      <c r="G1022" s="9">
        <v>1900.8</v>
      </c>
      <c r="H1022" s="34">
        <v>0</v>
      </c>
      <c r="I1022" s="9">
        <v>1900.8</v>
      </c>
    </row>
    <row r="1023" spans="1:9" s="37" customFormat="1" ht="14.25" customHeight="1">
      <c r="A1023" s="7" t="s">
        <v>1237</v>
      </c>
      <c r="B1023" s="8" t="s">
        <v>1238</v>
      </c>
      <c r="C1023" s="7" t="s">
        <v>1618</v>
      </c>
      <c r="D1023" s="7" t="s">
        <v>14</v>
      </c>
      <c r="E1023" s="7" t="s">
        <v>15</v>
      </c>
      <c r="F1023" s="7" t="s">
        <v>1644</v>
      </c>
      <c r="G1023" s="9">
        <v>91.08</v>
      </c>
      <c r="H1023" s="34">
        <v>0</v>
      </c>
      <c r="I1023" s="9">
        <v>91.08</v>
      </c>
    </row>
    <row r="1024" spans="1:9" s="37" customFormat="1" ht="14.25" customHeight="1">
      <c r="A1024" s="7" t="s">
        <v>1237</v>
      </c>
      <c r="B1024" s="8" t="s">
        <v>1238</v>
      </c>
      <c r="C1024" s="7" t="s">
        <v>1645</v>
      </c>
      <c r="D1024" s="7" t="s">
        <v>14</v>
      </c>
      <c r="E1024" s="7" t="s">
        <v>15</v>
      </c>
      <c r="F1024" s="7" t="s">
        <v>1646</v>
      </c>
      <c r="G1024" s="9">
        <v>27500</v>
      </c>
      <c r="H1024" s="34">
        <v>0</v>
      </c>
      <c r="I1024" s="9">
        <v>18986.03</v>
      </c>
    </row>
    <row r="1025" spans="1:9" s="37" customFormat="1" ht="14.25" customHeight="1">
      <c r="A1025" s="7" t="s">
        <v>1237</v>
      </c>
      <c r="B1025" s="8" t="s">
        <v>1238</v>
      </c>
      <c r="C1025" s="7" t="s">
        <v>1647</v>
      </c>
      <c r="D1025" s="7" t="s">
        <v>14</v>
      </c>
      <c r="E1025" s="7" t="s">
        <v>15</v>
      </c>
      <c r="F1025" s="7" t="s">
        <v>1648</v>
      </c>
      <c r="G1025" s="9">
        <v>987563.4</v>
      </c>
      <c r="H1025" s="34">
        <v>0</v>
      </c>
      <c r="I1025" s="9">
        <v>767117.39</v>
      </c>
    </row>
    <row r="1026" spans="1:9" s="37" customFormat="1" ht="14.25" customHeight="1">
      <c r="A1026" s="7" t="s">
        <v>1237</v>
      </c>
      <c r="B1026" s="8" t="s">
        <v>1238</v>
      </c>
      <c r="C1026" s="7" t="s">
        <v>1647</v>
      </c>
      <c r="D1026" s="7" t="s">
        <v>14</v>
      </c>
      <c r="E1026" s="7" t="s">
        <v>15</v>
      </c>
      <c r="F1026" s="7" t="s">
        <v>1649</v>
      </c>
      <c r="G1026" s="9">
        <v>492427.04</v>
      </c>
      <c r="H1026" s="34">
        <v>0</v>
      </c>
      <c r="I1026" s="9">
        <v>492427.04</v>
      </c>
    </row>
    <row r="1027" spans="1:9" s="37" customFormat="1" ht="14.25" customHeight="1">
      <c r="A1027" s="7" t="s">
        <v>1237</v>
      </c>
      <c r="B1027" s="8" t="s">
        <v>1238</v>
      </c>
      <c r="C1027" s="7" t="s">
        <v>1650</v>
      </c>
      <c r="D1027" s="7" t="s">
        <v>14</v>
      </c>
      <c r="E1027" s="7" t="s">
        <v>15</v>
      </c>
      <c r="F1027" s="7" t="s">
        <v>1651</v>
      </c>
      <c r="G1027" s="9">
        <v>396286.07</v>
      </c>
      <c r="H1027" s="34">
        <v>0</v>
      </c>
      <c r="I1027" s="9">
        <v>303595.25</v>
      </c>
    </row>
    <row r="1028" spans="1:9" s="37" customFormat="1" ht="14.25" customHeight="1">
      <c r="A1028" s="7" t="s">
        <v>1237</v>
      </c>
      <c r="B1028" s="8" t="s">
        <v>1238</v>
      </c>
      <c r="C1028" s="7" t="s">
        <v>1633</v>
      </c>
      <c r="D1028" s="7" t="s">
        <v>14</v>
      </c>
      <c r="E1028" s="7" t="s">
        <v>15</v>
      </c>
      <c r="F1028" s="7" t="s">
        <v>1652</v>
      </c>
      <c r="G1028" s="9">
        <v>9649.18</v>
      </c>
      <c r="H1028" s="34">
        <v>0</v>
      </c>
      <c r="I1028" s="9">
        <v>9649.18</v>
      </c>
    </row>
    <row r="1029" spans="1:9" s="37" customFormat="1" ht="14.25" customHeight="1">
      <c r="A1029" s="7" t="s">
        <v>1237</v>
      </c>
      <c r="B1029" s="8" t="s">
        <v>1238</v>
      </c>
      <c r="C1029" s="7" t="s">
        <v>1645</v>
      </c>
      <c r="D1029" s="7" t="s">
        <v>14</v>
      </c>
      <c r="E1029" s="7" t="s">
        <v>15</v>
      </c>
      <c r="F1029" s="7" t="s">
        <v>1653</v>
      </c>
      <c r="G1029" s="9">
        <v>10000</v>
      </c>
      <c r="H1029" s="34">
        <v>0</v>
      </c>
      <c r="I1029" s="9">
        <v>9470.880000000001</v>
      </c>
    </row>
    <row r="1030" spans="1:9" s="37" customFormat="1" ht="14.25" customHeight="1">
      <c r="A1030" s="7" t="s">
        <v>1237</v>
      </c>
      <c r="B1030" s="8" t="s">
        <v>1238</v>
      </c>
      <c r="C1030" s="7" t="s">
        <v>1654</v>
      </c>
      <c r="D1030" s="7" t="s">
        <v>14</v>
      </c>
      <c r="E1030" s="7" t="s">
        <v>15</v>
      </c>
      <c r="F1030" s="7" t="s">
        <v>1655</v>
      </c>
      <c r="G1030" s="9">
        <v>10000</v>
      </c>
      <c r="H1030" s="34">
        <v>0</v>
      </c>
      <c r="I1030" s="9">
        <v>10000</v>
      </c>
    </row>
    <row r="1031" spans="1:9" s="37" customFormat="1" ht="14.25" customHeight="1">
      <c r="A1031" s="7" t="s">
        <v>1237</v>
      </c>
      <c r="B1031" s="8" t="s">
        <v>1238</v>
      </c>
      <c r="C1031" s="7" t="s">
        <v>1645</v>
      </c>
      <c r="D1031" s="7" t="s">
        <v>14</v>
      </c>
      <c r="E1031" s="7" t="s">
        <v>15</v>
      </c>
      <c r="F1031" s="7" t="s">
        <v>1656</v>
      </c>
      <c r="G1031" s="9">
        <v>7500</v>
      </c>
      <c r="H1031" s="34">
        <v>0</v>
      </c>
      <c r="I1031" s="9">
        <v>7500</v>
      </c>
    </row>
    <row r="1032" spans="1:9" s="37" customFormat="1" ht="14.25" customHeight="1">
      <c r="A1032" s="7" t="s">
        <v>1237</v>
      </c>
      <c r="B1032" s="8" t="s">
        <v>1238</v>
      </c>
      <c r="C1032" s="7" t="s">
        <v>1657</v>
      </c>
      <c r="D1032" s="7" t="s">
        <v>14</v>
      </c>
      <c r="E1032" s="7" t="s">
        <v>15</v>
      </c>
      <c r="F1032" s="7" t="s">
        <v>1658</v>
      </c>
      <c r="G1032" s="9">
        <v>83429.26</v>
      </c>
      <c r="H1032" s="34">
        <v>0</v>
      </c>
      <c r="I1032" s="9">
        <v>83429.26</v>
      </c>
    </row>
    <row r="1033" spans="1:9" s="37" customFormat="1" ht="14.25" customHeight="1">
      <c r="A1033" s="7" t="s">
        <v>1237</v>
      </c>
      <c r="B1033" s="8" t="s">
        <v>1238</v>
      </c>
      <c r="C1033" s="7" t="s">
        <v>1657</v>
      </c>
      <c r="D1033" s="7" t="s">
        <v>14</v>
      </c>
      <c r="E1033" s="7" t="s">
        <v>15</v>
      </c>
      <c r="F1033" s="7" t="s">
        <v>1659</v>
      </c>
      <c r="G1033" s="9">
        <v>424931.93</v>
      </c>
      <c r="H1033" s="34">
        <v>0</v>
      </c>
      <c r="I1033" s="9">
        <v>424931.93</v>
      </c>
    </row>
    <row r="1034" spans="1:9" s="37" customFormat="1" ht="14.25" customHeight="1">
      <c r="A1034" s="7" t="s">
        <v>1237</v>
      </c>
      <c r="B1034" s="8" t="s">
        <v>1238</v>
      </c>
      <c r="C1034" s="7" t="s">
        <v>1660</v>
      </c>
      <c r="D1034" s="7" t="s">
        <v>14</v>
      </c>
      <c r="E1034" s="7" t="s">
        <v>15</v>
      </c>
      <c r="F1034" s="7" t="s">
        <v>1661</v>
      </c>
      <c r="G1034" s="9">
        <v>702935.94</v>
      </c>
      <c r="H1034" s="34">
        <v>0</v>
      </c>
      <c r="I1034" s="9">
        <v>702935.94</v>
      </c>
    </row>
    <row r="1035" spans="1:9" s="116" customFormat="1" ht="14.25" customHeight="1">
      <c r="A1035" s="7" t="s">
        <v>1237</v>
      </c>
      <c r="B1035" s="8" t="s">
        <v>1285</v>
      </c>
      <c r="C1035" s="7" t="s">
        <v>1662</v>
      </c>
      <c r="D1035" s="7" t="s">
        <v>14</v>
      </c>
      <c r="E1035" s="7" t="s">
        <v>15</v>
      </c>
      <c r="F1035" s="7" t="s">
        <v>1663</v>
      </c>
      <c r="G1035" s="9">
        <v>22658.57</v>
      </c>
      <c r="H1035" s="34">
        <v>22658.57</v>
      </c>
      <c r="I1035" s="9">
        <v>22658.57</v>
      </c>
    </row>
    <row r="1036" spans="1:9" s="116" customFormat="1" ht="14.25" customHeight="1">
      <c r="A1036" s="7" t="s">
        <v>1237</v>
      </c>
      <c r="B1036" s="8" t="s">
        <v>1285</v>
      </c>
      <c r="C1036" s="7" t="s">
        <v>1618</v>
      </c>
      <c r="D1036" s="7" t="s">
        <v>14</v>
      </c>
      <c r="E1036" s="7" t="s">
        <v>15</v>
      </c>
      <c r="F1036" s="7" t="s">
        <v>1664</v>
      </c>
      <c r="G1036" s="9">
        <v>3217767.04</v>
      </c>
      <c r="H1036" s="34">
        <v>3217767.04</v>
      </c>
      <c r="I1036" s="9">
        <v>3217767.04</v>
      </c>
    </row>
    <row r="1037" spans="1:9" s="116" customFormat="1" ht="14.25" customHeight="1">
      <c r="A1037" s="7" t="s">
        <v>1237</v>
      </c>
      <c r="B1037" s="8" t="s">
        <v>1285</v>
      </c>
      <c r="C1037" s="7" t="s">
        <v>1618</v>
      </c>
      <c r="D1037" s="7" t="s">
        <v>14</v>
      </c>
      <c r="E1037" s="7" t="s">
        <v>15</v>
      </c>
      <c r="F1037" s="7" t="s">
        <v>1665</v>
      </c>
      <c r="G1037" s="9">
        <v>955.71</v>
      </c>
      <c r="H1037" s="34">
        <v>955.71</v>
      </c>
      <c r="I1037" s="9">
        <v>955.71</v>
      </c>
    </row>
    <row r="1038" spans="1:9" s="116" customFormat="1" ht="14.25" customHeight="1">
      <c r="A1038" s="7" t="s">
        <v>1237</v>
      </c>
      <c r="B1038" s="8" t="s">
        <v>1285</v>
      </c>
      <c r="C1038" s="7" t="s">
        <v>1618</v>
      </c>
      <c r="D1038" s="7" t="s">
        <v>14</v>
      </c>
      <c r="E1038" s="7" t="s">
        <v>15</v>
      </c>
      <c r="F1038" s="7" t="s">
        <v>1666</v>
      </c>
      <c r="G1038" s="9">
        <v>167161.9</v>
      </c>
      <c r="H1038" s="34">
        <v>167161.9</v>
      </c>
      <c r="I1038" s="9">
        <v>167161.9</v>
      </c>
    </row>
    <row r="1039" spans="1:9" s="116" customFormat="1" ht="14.25" customHeight="1">
      <c r="A1039" s="7" t="s">
        <v>1237</v>
      </c>
      <c r="B1039" s="8" t="s">
        <v>1285</v>
      </c>
      <c r="C1039" s="7" t="s">
        <v>1618</v>
      </c>
      <c r="D1039" s="7" t="s">
        <v>14</v>
      </c>
      <c r="E1039" s="7" t="s">
        <v>15</v>
      </c>
      <c r="F1039" s="7" t="s">
        <v>1667</v>
      </c>
      <c r="G1039" s="9">
        <v>139115.35</v>
      </c>
      <c r="H1039" s="34">
        <v>139115.35</v>
      </c>
      <c r="I1039" s="9">
        <v>139115.35</v>
      </c>
    </row>
    <row r="1040" spans="1:9" s="116" customFormat="1" ht="14.25" customHeight="1">
      <c r="A1040" s="7" t="s">
        <v>1237</v>
      </c>
      <c r="B1040" s="8" t="s">
        <v>1285</v>
      </c>
      <c r="C1040" s="7" t="s">
        <v>1618</v>
      </c>
      <c r="D1040" s="7" t="s">
        <v>14</v>
      </c>
      <c r="E1040" s="7" t="s">
        <v>15</v>
      </c>
      <c r="F1040" s="7" t="s">
        <v>1668</v>
      </c>
      <c r="G1040" s="9">
        <v>133154.92</v>
      </c>
      <c r="H1040" s="34">
        <v>133154.92</v>
      </c>
      <c r="I1040" s="9">
        <v>133154.92</v>
      </c>
    </row>
    <row r="1041" spans="1:9" s="116" customFormat="1" ht="14.25" customHeight="1">
      <c r="A1041" s="7" t="s">
        <v>1237</v>
      </c>
      <c r="B1041" s="8" t="s">
        <v>1285</v>
      </c>
      <c r="C1041" s="7" t="s">
        <v>1618</v>
      </c>
      <c r="D1041" s="7" t="s">
        <v>14</v>
      </c>
      <c r="E1041" s="7" t="s">
        <v>15</v>
      </c>
      <c r="F1041" s="7" t="s">
        <v>1669</v>
      </c>
      <c r="G1041" s="9">
        <v>694056.06</v>
      </c>
      <c r="H1041" s="34">
        <v>694056.06</v>
      </c>
      <c r="I1041" s="9">
        <v>694056.06</v>
      </c>
    </row>
    <row r="1042" spans="1:9" s="116" customFormat="1" ht="14.25" customHeight="1">
      <c r="A1042" s="7" t="s">
        <v>1237</v>
      </c>
      <c r="B1042" s="8" t="s">
        <v>1285</v>
      </c>
      <c r="C1042" s="7" t="s">
        <v>1618</v>
      </c>
      <c r="D1042" s="7" t="s">
        <v>14</v>
      </c>
      <c r="E1042" s="7" t="s">
        <v>15</v>
      </c>
      <c r="F1042" s="7" t="s">
        <v>1670</v>
      </c>
      <c r="G1042" s="9">
        <v>79596</v>
      </c>
      <c r="H1042" s="34">
        <v>79596</v>
      </c>
      <c r="I1042" s="9">
        <v>79596</v>
      </c>
    </row>
    <row r="1043" spans="1:9" s="116" customFormat="1" ht="14.25" customHeight="1">
      <c r="A1043" s="7" t="s">
        <v>1237</v>
      </c>
      <c r="B1043" s="8" t="s">
        <v>1285</v>
      </c>
      <c r="C1043" s="7" t="s">
        <v>1618</v>
      </c>
      <c r="D1043" s="7" t="s">
        <v>14</v>
      </c>
      <c r="E1043" s="7" t="s">
        <v>15</v>
      </c>
      <c r="F1043" s="7" t="s">
        <v>1671</v>
      </c>
      <c r="G1043" s="9">
        <v>15042.52</v>
      </c>
      <c r="H1043" s="34">
        <v>15042.52</v>
      </c>
      <c r="I1043" s="9">
        <v>15042.52</v>
      </c>
    </row>
    <row r="1044" spans="1:9" s="116" customFormat="1" ht="14.25" customHeight="1">
      <c r="A1044" s="7" t="s">
        <v>1237</v>
      </c>
      <c r="B1044" s="8" t="s">
        <v>1285</v>
      </c>
      <c r="C1044" s="7" t="s">
        <v>1618</v>
      </c>
      <c r="D1044" s="7" t="s">
        <v>14</v>
      </c>
      <c r="E1044" s="7" t="s">
        <v>15</v>
      </c>
      <c r="F1044" s="7" t="s">
        <v>1672</v>
      </c>
      <c r="G1044" s="9">
        <v>4000000</v>
      </c>
      <c r="H1044" s="34">
        <v>781474.96</v>
      </c>
      <c r="I1044" s="9">
        <v>781474.96</v>
      </c>
    </row>
    <row r="1045" spans="1:9" s="116" customFormat="1" ht="14.25" customHeight="1">
      <c r="A1045" s="7" t="s">
        <v>1237</v>
      </c>
      <c r="B1045" s="8" t="s">
        <v>1285</v>
      </c>
      <c r="C1045" s="7" t="s">
        <v>1618</v>
      </c>
      <c r="D1045" s="7" t="s">
        <v>14</v>
      </c>
      <c r="E1045" s="7" t="s">
        <v>15</v>
      </c>
      <c r="F1045" s="7" t="s">
        <v>1673</v>
      </c>
      <c r="G1045" s="9">
        <v>471546.51</v>
      </c>
      <c r="H1045" s="34">
        <v>471546.51</v>
      </c>
      <c r="I1045" s="9">
        <v>471546.51</v>
      </c>
    </row>
    <row r="1046" spans="1:9" s="116" customFormat="1" ht="14.25" customHeight="1">
      <c r="A1046" s="7" t="s">
        <v>1237</v>
      </c>
      <c r="B1046" s="8" t="s">
        <v>1285</v>
      </c>
      <c r="C1046" s="7" t="s">
        <v>1618</v>
      </c>
      <c r="D1046" s="7" t="s">
        <v>14</v>
      </c>
      <c r="E1046" s="7" t="s">
        <v>15</v>
      </c>
      <c r="F1046" s="7" t="s">
        <v>1674</v>
      </c>
      <c r="G1046" s="9">
        <v>121.09</v>
      </c>
      <c r="H1046" s="34">
        <v>121.09</v>
      </c>
      <c r="I1046" s="9">
        <v>121.09</v>
      </c>
    </row>
    <row r="1047" spans="1:9" s="116" customFormat="1" ht="14.25" customHeight="1">
      <c r="A1047" s="7" t="s">
        <v>1237</v>
      </c>
      <c r="B1047" s="8" t="s">
        <v>1285</v>
      </c>
      <c r="C1047" s="7" t="s">
        <v>1618</v>
      </c>
      <c r="D1047" s="7" t="s">
        <v>14</v>
      </c>
      <c r="E1047" s="7" t="s">
        <v>15</v>
      </c>
      <c r="F1047" s="7" t="s">
        <v>1675</v>
      </c>
      <c r="G1047" s="9">
        <v>4529130.18</v>
      </c>
      <c r="H1047" s="34">
        <v>879619</v>
      </c>
      <c r="I1047" s="9">
        <v>879619</v>
      </c>
    </row>
    <row r="1048" spans="1:9" s="116" customFormat="1" ht="14.25" customHeight="1">
      <c r="A1048" s="7" t="s">
        <v>1237</v>
      </c>
      <c r="B1048" s="8" t="s">
        <v>1285</v>
      </c>
      <c r="C1048" s="7" t="s">
        <v>1618</v>
      </c>
      <c r="D1048" s="7" t="s">
        <v>14</v>
      </c>
      <c r="E1048" s="7" t="s">
        <v>15</v>
      </c>
      <c r="F1048" s="7" t="s">
        <v>1676</v>
      </c>
      <c r="G1048" s="9">
        <v>21906.6</v>
      </c>
      <c r="H1048" s="34">
        <v>21906.6</v>
      </c>
      <c r="I1048" s="9">
        <v>21906.6</v>
      </c>
    </row>
    <row r="1049" spans="1:9" s="116" customFormat="1" ht="14.25" customHeight="1">
      <c r="A1049" s="7" t="s">
        <v>1237</v>
      </c>
      <c r="B1049" s="8" t="s">
        <v>1285</v>
      </c>
      <c r="C1049" s="7" t="s">
        <v>1618</v>
      </c>
      <c r="D1049" s="7" t="s">
        <v>14</v>
      </c>
      <c r="E1049" s="7" t="s">
        <v>15</v>
      </c>
      <c r="F1049" s="7" t="s">
        <v>1677</v>
      </c>
      <c r="G1049" s="9">
        <v>551559.83</v>
      </c>
      <c r="H1049" s="34">
        <v>551559.83</v>
      </c>
      <c r="I1049" s="9">
        <v>551559.83</v>
      </c>
    </row>
    <row r="1050" spans="1:9" s="116" customFormat="1" ht="14.25" customHeight="1">
      <c r="A1050" s="7" t="s">
        <v>1237</v>
      </c>
      <c r="B1050" s="8" t="s">
        <v>1285</v>
      </c>
      <c r="C1050" s="7" t="s">
        <v>1678</v>
      </c>
      <c r="D1050" s="7" t="s">
        <v>14</v>
      </c>
      <c r="E1050" s="7" t="s">
        <v>15</v>
      </c>
      <c r="F1050" s="7" t="s">
        <v>1679</v>
      </c>
      <c r="G1050" s="9">
        <v>698558.21</v>
      </c>
      <c r="H1050" s="34">
        <v>698558.21</v>
      </c>
      <c r="I1050" s="9">
        <v>698558.21</v>
      </c>
    </row>
    <row r="1051" spans="1:9" s="116" customFormat="1" ht="14.25" customHeight="1">
      <c r="A1051" s="7" t="s">
        <v>1237</v>
      </c>
      <c r="B1051" s="8" t="s">
        <v>1285</v>
      </c>
      <c r="C1051" s="7" t="s">
        <v>1618</v>
      </c>
      <c r="D1051" s="7" t="s">
        <v>14</v>
      </c>
      <c r="E1051" s="7" t="s">
        <v>15</v>
      </c>
      <c r="F1051" s="7" t="s">
        <v>1680</v>
      </c>
      <c r="G1051" s="9">
        <v>1100</v>
      </c>
      <c r="H1051" s="34">
        <v>1100</v>
      </c>
      <c r="I1051" s="9">
        <v>1100</v>
      </c>
    </row>
    <row r="1052" spans="1:9" s="116" customFormat="1" ht="14.25" customHeight="1">
      <c r="A1052" s="7" t="s">
        <v>1237</v>
      </c>
      <c r="B1052" s="8" t="s">
        <v>1285</v>
      </c>
      <c r="C1052" s="7" t="s">
        <v>1657</v>
      </c>
      <c r="D1052" s="7" t="s">
        <v>14</v>
      </c>
      <c r="E1052" s="7" t="s">
        <v>15</v>
      </c>
      <c r="F1052" s="7" t="s">
        <v>1681</v>
      </c>
      <c r="G1052" s="9">
        <v>423912.86</v>
      </c>
      <c r="H1052" s="34">
        <v>423912.86</v>
      </c>
      <c r="I1052" s="9">
        <v>423912.86</v>
      </c>
    </row>
    <row r="1053" spans="1:9" s="116" customFormat="1" ht="14.25" customHeight="1">
      <c r="A1053" s="7" t="s">
        <v>1237</v>
      </c>
      <c r="B1053" s="8" t="s">
        <v>1285</v>
      </c>
      <c r="C1053" s="7" t="s">
        <v>1618</v>
      </c>
      <c r="D1053" s="7" t="s">
        <v>14</v>
      </c>
      <c r="E1053" s="7" t="s">
        <v>15</v>
      </c>
      <c r="F1053" s="7" t="s">
        <v>1682</v>
      </c>
      <c r="G1053" s="9">
        <v>7834.51</v>
      </c>
      <c r="H1053" s="34">
        <v>7834.51</v>
      </c>
      <c r="I1053" s="9">
        <v>7834.51</v>
      </c>
    </row>
    <row r="1054" spans="1:9" s="116" customFormat="1" ht="14.25" customHeight="1">
      <c r="A1054" s="7" t="s">
        <v>1237</v>
      </c>
      <c r="B1054" s="8" t="s">
        <v>1285</v>
      </c>
      <c r="C1054" s="7" t="s">
        <v>1633</v>
      </c>
      <c r="D1054" s="7" t="s">
        <v>14</v>
      </c>
      <c r="E1054" s="7" t="s">
        <v>15</v>
      </c>
      <c r="F1054" s="7" t="s">
        <v>1683</v>
      </c>
      <c r="G1054" s="9">
        <v>1016031.27</v>
      </c>
      <c r="H1054" s="34">
        <v>56160.62</v>
      </c>
      <c r="I1054" s="9">
        <v>56160.62</v>
      </c>
    </row>
    <row r="1055" spans="1:9" s="116" customFormat="1" ht="14.25" customHeight="1">
      <c r="A1055" s="7" t="s">
        <v>1237</v>
      </c>
      <c r="B1055" s="8" t="s">
        <v>1285</v>
      </c>
      <c r="C1055" s="7" t="s">
        <v>1633</v>
      </c>
      <c r="D1055" s="7" t="s">
        <v>14</v>
      </c>
      <c r="E1055" s="7" t="s">
        <v>15</v>
      </c>
      <c r="F1055" s="7" t="s">
        <v>1684</v>
      </c>
      <c r="G1055" s="9">
        <v>1030000</v>
      </c>
      <c r="H1055" s="34">
        <v>1030000</v>
      </c>
      <c r="I1055" s="9">
        <v>1030000</v>
      </c>
    </row>
    <row r="1056" spans="1:9" s="116" customFormat="1" ht="14.25" customHeight="1">
      <c r="A1056" s="7" t="s">
        <v>1237</v>
      </c>
      <c r="B1056" s="8" t="s">
        <v>1285</v>
      </c>
      <c r="C1056" s="7" t="s">
        <v>1633</v>
      </c>
      <c r="D1056" s="7" t="s">
        <v>14</v>
      </c>
      <c r="E1056" s="7" t="s">
        <v>15</v>
      </c>
      <c r="F1056" s="7" t="s">
        <v>1685</v>
      </c>
      <c r="G1056" s="9">
        <v>641767.48</v>
      </c>
      <c r="H1056" s="34">
        <v>641767.48</v>
      </c>
      <c r="I1056" s="9">
        <v>641767.48</v>
      </c>
    </row>
    <row r="1057" spans="1:9" s="116" customFormat="1" ht="14.25" customHeight="1">
      <c r="A1057" s="7" t="s">
        <v>1237</v>
      </c>
      <c r="B1057" s="8" t="s">
        <v>1285</v>
      </c>
      <c r="C1057" s="7" t="s">
        <v>1633</v>
      </c>
      <c r="D1057" s="7" t="s">
        <v>14</v>
      </c>
      <c r="E1057" s="7" t="s">
        <v>15</v>
      </c>
      <c r="F1057" s="7" t="s">
        <v>1686</v>
      </c>
      <c r="G1057" s="9">
        <v>14516.09</v>
      </c>
      <c r="H1057" s="34">
        <v>14516.09</v>
      </c>
      <c r="I1057" s="9">
        <v>14516.09</v>
      </c>
    </row>
    <row r="1058" spans="1:9" s="116" customFormat="1" ht="14.25" customHeight="1">
      <c r="A1058" s="7" t="s">
        <v>1237</v>
      </c>
      <c r="B1058" s="8" t="s">
        <v>1285</v>
      </c>
      <c r="C1058" s="7" t="s">
        <v>1657</v>
      </c>
      <c r="D1058" s="7" t="s">
        <v>14</v>
      </c>
      <c r="E1058" s="7" t="s">
        <v>15</v>
      </c>
      <c r="F1058" s="7" t="s">
        <v>1687</v>
      </c>
      <c r="G1058" s="9">
        <v>84875.51</v>
      </c>
      <c r="H1058" s="34">
        <v>84875.51</v>
      </c>
      <c r="I1058" s="9">
        <v>84875.51</v>
      </c>
    </row>
    <row r="1059" spans="1:9" s="116" customFormat="1" ht="14.25" customHeight="1">
      <c r="A1059" s="7" t="s">
        <v>1237</v>
      </c>
      <c r="B1059" s="8" t="s">
        <v>1285</v>
      </c>
      <c r="C1059" s="7" t="s">
        <v>1647</v>
      </c>
      <c r="D1059" s="7" t="s">
        <v>14</v>
      </c>
      <c r="E1059" s="7" t="s">
        <v>15</v>
      </c>
      <c r="F1059" s="7" t="s">
        <v>1688</v>
      </c>
      <c r="G1059" s="9">
        <v>1003804.49</v>
      </c>
      <c r="H1059" s="34">
        <v>571971.86</v>
      </c>
      <c r="I1059" s="9">
        <v>571971.86</v>
      </c>
    </row>
    <row r="1060" spans="1:9" s="116" customFormat="1" ht="14.25" customHeight="1">
      <c r="A1060" s="7" t="s">
        <v>1237</v>
      </c>
      <c r="B1060" s="8" t="s">
        <v>1285</v>
      </c>
      <c r="C1060" s="7" t="s">
        <v>1647</v>
      </c>
      <c r="D1060" s="7" t="s">
        <v>14</v>
      </c>
      <c r="E1060" s="7" t="s">
        <v>15</v>
      </c>
      <c r="F1060" s="7" t="s">
        <v>1689</v>
      </c>
      <c r="G1060" s="9">
        <v>481399.45</v>
      </c>
      <c r="H1060" s="34">
        <v>481399.45</v>
      </c>
      <c r="I1060" s="9">
        <v>481399.45</v>
      </c>
    </row>
    <row r="1061" spans="1:9" s="116" customFormat="1" ht="14.25" customHeight="1">
      <c r="A1061" s="7" t="s">
        <v>1237</v>
      </c>
      <c r="B1061" s="8" t="s">
        <v>1285</v>
      </c>
      <c r="C1061" s="7" t="s">
        <v>1618</v>
      </c>
      <c r="D1061" s="7" t="s">
        <v>14</v>
      </c>
      <c r="E1061" s="7" t="s">
        <v>15</v>
      </c>
      <c r="F1061" s="7" t="s">
        <v>1690</v>
      </c>
      <c r="G1061" s="9">
        <v>14436.13</v>
      </c>
      <c r="H1061" s="34">
        <v>14436.13</v>
      </c>
      <c r="I1061" s="9">
        <v>14436.13</v>
      </c>
    </row>
    <row r="1062" spans="1:9" s="116" customFormat="1" ht="14.25" customHeight="1">
      <c r="A1062" s="7" t="s">
        <v>1237</v>
      </c>
      <c r="B1062" s="8" t="s">
        <v>1285</v>
      </c>
      <c r="C1062" s="7" t="s">
        <v>1618</v>
      </c>
      <c r="D1062" s="7" t="s">
        <v>14</v>
      </c>
      <c r="E1062" s="7" t="s">
        <v>15</v>
      </c>
      <c r="F1062" s="7" t="s">
        <v>1691</v>
      </c>
      <c r="G1062" s="9">
        <v>2700.56</v>
      </c>
      <c r="H1062" s="34">
        <v>2700.56</v>
      </c>
      <c r="I1062" s="9">
        <v>2700.56</v>
      </c>
    </row>
    <row r="1063" spans="1:9" s="116" customFormat="1" ht="14.25" customHeight="1">
      <c r="A1063" s="7" t="s">
        <v>1237</v>
      </c>
      <c r="B1063" s="8" t="s">
        <v>1285</v>
      </c>
      <c r="C1063" s="7" t="s">
        <v>1618</v>
      </c>
      <c r="D1063" s="7" t="s">
        <v>14</v>
      </c>
      <c r="E1063" s="7" t="s">
        <v>15</v>
      </c>
      <c r="F1063" s="7" t="s">
        <v>1692</v>
      </c>
      <c r="G1063" s="9">
        <v>160.82</v>
      </c>
      <c r="H1063" s="34">
        <v>160.82</v>
      </c>
      <c r="I1063" s="9">
        <v>160.82</v>
      </c>
    </row>
    <row r="1064" spans="1:9" s="116" customFormat="1" ht="14.25" customHeight="1">
      <c r="A1064" s="7" t="s">
        <v>1237</v>
      </c>
      <c r="B1064" s="8" t="s">
        <v>1285</v>
      </c>
      <c r="C1064" s="7" t="s">
        <v>1618</v>
      </c>
      <c r="D1064" s="7" t="s">
        <v>14</v>
      </c>
      <c r="E1064" s="7" t="s">
        <v>15</v>
      </c>
      <c r="F1064" s="7" t="s">
        <v>1693</v>
      </c>
      <c r="G1064" s="9">
        <v>12736.92</v>
      </c>
      <c r="H1064" s="34">
        <v>12736.92</v>
      </c>
      <c r="I1064" s="9">
        <v>12736.92</v>
      </c>
    </row>
    <row r="1065" spans="1:9" s="116" customFormat="1" ht="14.25" customHeight="1">
      <c r="A1065" s="7" t="s">
        <v>1237</v>
      </c>
      <c r="B1065" s="8" t="s">
        <v>1285</v>
      </c>
      <c r="C1065" s="7" t="s">
        <v>1618</v>
      </c>
      <c r="D1065" s="7" t="s">
        <v>14</v>
      </c>
      <c r="E1065" s="7" t="s">
        <v>15</v>
      </c>
      <c r="F1065" s="7" t="s">
        <v>1694</v>
      </c>
      <c r="G1065" s="9">
        <v>969.65</v>
      </c>
      <c r="H1065" s="34">
        <v>969.65</v>
      </c>
      <c r="I1065" s="9">
        <v>969.65</v>
      </c>
    </row>
    <row r="1066" spans="1:9" s="116" customFormat="1" ht="14.25" customHeight="1">
      <c r="A1066" s="7" t="s">
        <v>1237</v>
      </c>
      <c r="B1066" s="8" t="s">
        <v>1285</v>
      </c>
      <c r="C1066" s="7" t="s">
        <v>1618</v>
      </c>
      <c r="D1066" s="7" t="s">
        <v>14</v>
      </c>
      <c r="E1066" s="7" t="s">
        <v>15</v>
      </c>
      <c r="F1066" s="7" t="s">
        <v>1695</v>
      </c>
      <c r="G1066" s="9">
        <v>20298.68</v>
      </c>
      <c r="H1066" s="34">
        <v>20298.68</v>
      </c>
      <c r="I1066" s="9">
        <v>20298.68</v>
      </c>
    </row>
    <row r="1067" spans="1:9" s="116" customFormat="1" ht="14.25" customHeight="1">
      <c r="A1067" s="7" t="s">
        <v>1237</v>
      </c>
      <c r="B1067" s="8" t="s">
        <v>1285</v>
      </c>
      <c r="C1067" s="7" t="s">
        <v>1618</v>
      </c>
      <c r="D1067" s="7" t="s">
        <v>14</v>
      </c>
      <c r="E1067" s="7" t="s">
        <v>15</v>
      </c>
      <c r="F1067" s="7" t="s">
        <v>1696</v>
      </c>
      <c r="G1067" s="9">
        <v>9166.72</v>
      </c>
      <c r="H1067" s="34">
        <v>9166.72</v>
      </c>
      <c r="I1067" s="9">
        <v>9166.72</v>
      </c>
    </row>
    <row r="1068" spans="1:9" s="116" customFormat="1" ht="14.25" customHeight="1">
      <c r="A1068" s="7" t="s">
        <v>1237</v>
      </c>
      <c r="B1068" s="8" t="s">
        <v>1285</v>
      </c>
      <c r="C1068" s="7" t="s">
        <v>1618</v>
      </c>
      <c r="D1068" s="7" t="s">
        <v>14</v>
      </c>
      <c r="E1068" s="7" t="s">
        <v>15</v>
      </c>
      <c r="F1068" s="7" t="s">
        <v>1697</v>
      </c>
      <c r="G1068" s="9">
        <v>1020</v>
      </c>
      <c r="H1068" s="34">
        <v>1020</v>
      </c>
      <c r="I1068" s="9">
        <v>1020</v>
      </c>
    </row>
    <row r="1069" spans="1:9" s="116" customFormat="1" ht="14.25" customHeight="1">
      <c r="A1069" s="7" t="s">
        <v>1237</v>
      </c>
      <c r="B1069" s="8" t="s">
        <v>1285</v>
      </c>
      <c r="C1069" s="7" t="s">
        <v>1618</v>
      </c>
      <c r="D1069" s="7" t="s">
        <v>14</v>
      </c>
      <c r="E1069" s="7" t="s">
        <v>15</v>
      </c>
      <c r="F1069" s="7" t="s">
        <v>1698</v>
      </c>
      <c r="G1069" s="9">
        <v>381308.74</v>
      </c>
      <c r="H1069" s="34">
        <v>381308.74</v>
      </c>
      <c r="I1069" s="9">
        <v>381308.74</v>
      </c>
    </row>
    <row r="1070" spans="1:9" s="116" customFormat="1" ht="14.25" customHeight="1">
      <c r="A1070" s="7" t="s">
        <v>1237</v>
      </c>
      <c r="B1070" s="8" t="s">
        <v>1285</v>
      </c>
      <c r="C1070" s="7" t="s">
        <v>1618</v>
      </c>
      <c r="D1070" s="7" t="s">
        <v>14</v>
      </c>
      <c r="E1070" s="7" t="s">
        <v>15</v>
      </c>
      <c r="F1070" s="7" t="s">
        <v>1699</v>
      </c>
      <c r="G1070" s="9">
        <v>1224768.61</v>
      </c>
      <c r="H1070" s="34">
        <v>1224768.61</v>
      </c>
      <c r="I1070" s="9">
        <v>1224768.61</v>
      </c>
    </row>
    <row r="1071" spans="1:9" s="116" customFormat="1" ht="14.25" customHeight="1">
      <c r="A1071" s="7" t="s">
        <v>1237</v>
      </c>
      <c r="B1071" s="8" t="s">
        <v>1285</v>
      </c>
      <c r="C1071" s="7" t="s">
        <v>1700</v>
      </c>
      <c r="D1071" s="7" t="s">
        <v>14</v>
      </c>
      <c r="E1071" s="7" t="s">
        <v>15</v>
      </c>
      <c r="F1071" s="7" t="s">
        <v>1701</v>
      </c>
      <c r="G1071" s="9">
        <v>19971.06</v>
      </c>
      <c r="H1071" s="34">
        <v>19971.06</v>
      </c>
      <c r="I1071" s="9">
        <v>19971.06</v>
      </c>
    </row>
    <row r="1072" spans="1:9" s="116" customFormat="1" ht="14.25" customHeight="1">
      <c r="A1072" s="7" t="s">
        <v>1237</v>
      </c>
      <c r="B1072" s="8" t="s">
        <v>1285</v>
      </c>
      <c r="C1072" s="7" t="s">
        <v>1639</v>
      </c>
      <c r="D1072" s="7" t="s">
        <v>14</v>
      </c>
      <c r="E1072" s="7" t="s">
        <v>15</v>
      </c>
      <c r="F1072" s="7" t="s">
        <v>1702</v>
      </c>
      <c r="G1072" s="9">
        <v>40000</v>
      </c>
      <c r="H1072" s="34">
        <v>10866.16</v>
      </c>
      <c r="I1072" s="9">
        <v>10866.16</v>
      </c>
    </row>
    <row r="1073" spans="1:9" s="116" customFormat="1" ht="14.25" customHeight="1">
      <c r="A1073" s="7" t="s">
        <v>1237</v>
      </c>
      <c r="B1073" s="8" t="s">
        <v>1285</v>
      </c>
      <c r="C1073" s="7" t="s">
        <v>1618</v>
      </c>
      <c r="D1073" s="7" t="s">
        <v>14</v>
      </c>
      <c r="E1073" s="7" t="s">
        <v>15</v>
      </c>
      <c r="F1073" s="7" t="s">
        <v>1703</v>
      </c>
      <c r="G1073" s="9">
        <v>110.13</v>
      </c>
      <c r="H1073" s="34">
        <v>110.13</v>
      </c>
      <c r="I1073" s="9">
        <v>110.13</v>
      </c>
    </row>
    <row r="1074" spans="1:9" s="116" customFormat="1" ht="14.25" customHeight="1">
      <c r="A1074" s="7" t="s">
        <v>1237</v>
      </c>
      <c r="B1074" s="8" t="s">
        <v>1285</v>
      </c>
      <c r="C1074" s="7" t="s">
        <v>1704</v>
      </c>
      <c r="D1074" s="7" t="s">
        <v>14</v>
      </c>
      <c r="E1074" s="7" t="s">
        <v>15</v>
      </c>
      <c r="F1074" s="7" t="s">
        <v>1705</v>
      </c>
      <c r="G1074" s="9">
        <v>68431.77</v>
      </c>
      <c r="H1074" s="34">
        <v>68431.77</v>
      </c>
      <c r="I1074" s="9">
        <v>68431.77</v>
      </c>
    </row>
    <row r="1075" spans="1:9" s="116" customFormat="1" ht="14.25" customHeight="1">
      <c r="A1075" s="7" t="s">
        <v>1237</v>
      </c>
      <c r="B1075" s="8" t="s">
        <v>1285</v>
      </c>
      <c r="C1075" s="7" t="s">
        <v>1704</v>
      </c>
      <c r="D1075" s="7" t="s">
        <v>14</v>
      </c>
      <c r="E1075" s="7" t="s">
        <v>15</v>
      </c>
      <c r="F1075" s="7" t="s">
        <v>1706</v>
      </c>
      <c r="G1075" s="9">
        <v>255614.79</v>
      </c>
      <c r="H1075" s="34">
        <v>181385.81</v>
      </c>
      <c r="I1075" s="9">
        <v>181385.81</v>
      </c>
    </row>
    <row r="1076" spans="1:9" s="116" customFormat="1" ht="14.25" customHeight="1">
      <c r="A1076" s="7" t="s">
        <v>1237</v>
      </c>
      <c r="B1076" s="8" t="s">
        <v>1285</v>
      </c>
      <c r="C1076" s="7" t="s">
        <v>1647</v>
      </c>
      <c r="D1076" s="7" t="s">
        <v>14</v>
      </c>
      <c r="E1076" s="7" t="s">
        <v>15</v>
      </c>
      <c r="F1076" s="7" t="s">
        <v>1707</v>
      </c>
      <c r="G1076" s="9">
        <v>16241.08</v>
      </c>
      <c r="H1076" s="34">
        <v>16241.08</v>
      </c>
      <c r="I1076" s="9">
        <v>16241.08</v>
      </c>
    </row>
    <row r="1077" spans="1:9" s="116" customFormat="1" ht="14.25" customHeight="1">
      <c r="A1077" s="7" t="s">
        <v>1237</v>
      </c>
      <c r="B1077" s="8" t="s">
        <v>1285</v>
      </c>
      <c r="C1077" s="7" t="s">
        <v>1650</v>
      </c>
      <c r="D1077" s="7" t="s">
        <v>14</v>
      </c>
      <c r="E1077" s="7" t="s">
        <v>15</v>
      </c>
      <c r="F1077" s="7" t="s">
        <v>1708</v>
      </c>
      <c r="G1077" s="9">
        <v>28909.13</v>
      </c>
      <c r="H1077" s="34">
        <v>14961.53</v>
      </c>
      <c r="I1077" s="9">
        <v>14961.53</v>
      </c>
    </row>
    <row r="1078" spans="1:9" s="116" customFormat="1" ht="14.25" customHeight="1">
      <c r="A1078" s="7" t="s">
        <v>1237</v>
      </c>
      <c r="B1078" s="8" t="s">
        <v>1285</v>
      </c>
      <c r="C1078" s="7" t="s">
        <v>1639</v>
      </c>
      <c r="D1078" s="7" t="s">
        <v>14</v>
      </c>
      <c r="E1078" s="7" t="s">
        <v>15</v>
      </c>
      <c r="F1078" s="7" t="s">
        <v>1709</v>
      </c>
      <c r="G1078" s="9">
        <v>708083.7</v>
      </c>
      <c r="H1078" s="34">
        <v>630194.53</v>
      </c>
      <c r="I1078" s="9">
        <v>630194.53</v>
      </c>
    </row>
    <row r="1079" spans="1:9" s="116" customFormat="1" ht="14.25" customHeight="1">
      <c r="A1079" s="7" t="s">
        <v>1237</v>
      </c>
      <c r="B1079" s="8" t="s">
        <v>1285</v>
      </c>
      <c r="C1079" s="7" t="s">
        <v>1710</v>
      </c>
      <c r="D1079" s="7" t="s">
        <v>14</v>
      </c>
      <c r="E1079" s="7" t="s">
        <v>15</v>
      </c>
      <c r="F1079" s="7" t="s">
        <v>1711</v>
      </c>
      <c r="G1079" s="9">
        <v>1800000</v>
      </c>
      <c r="H1079" s="34">
        <v>1800000</v>
      </c>
      <c r="I1079" s="9">
        <v>1800000</v>
      </c>
    </row>
    <row r="1080" spans="1:9" s="116" customFormat="1" ht="14.25" customHeight="1">
      <c r="A1080" s="7" t="s">
        <v>1237</v>
      </c>
      <c r="B1080" s="8" t="s">
        <v>1285</v>
      </c>
      <c r="C1080" s="7" t="s">
        <v>1710</v>
      </c>
      <c r="D1080" s="7" t="s">
        <v>14</v>
      </c>
      <c r="E1080" s="7" t="s">
        <v>15</v>
      </c>
      <c r="F1080" s="7" t="s">
        <v>1712</v>
      </c>
      <c r="G1080" s="9">
        <v>234921.24</v>
      </c>
      <c r="H1080" s="34">
        <v>234921.24</v>
      </c>
      <c r="I1080" s="9">
        <v>234921.24</v>
      </c>
    </row>
    <row r="1081" spans="1:9" s="116" customFormat="1" ht="14.25" customHeight="1">
      <c r="A1081" s="7" t="s">
        <v>1237</v>
      </c>
      <c r="B1081" s="8" t="s">
        <v>1285</v>
      </c>
      <c r="C1081" s="7" t="s">
        <v>1704</v>
      </c>
      <c r="D1081" s="7" t="s">
        <v>14</v>
      </c>
      <c r="E1081" s="7" t="s">
        <v>15</v>
      </c>
      <c r="F1081" s="7" t="s">
        <v>1713</v>
      </c>
      <c r="G1081" s="9">
        <v>30000</v>
      </c>
      <c r="H1081" s="34">
        <v>27270.88</v>
      </c>
      <c r="I1081" s="9">
        <v>27270.88</v>
      </c>
    </row>
    <row r="1082" spans="1:9" s="116" customFormat="1" ht="14.25" customHeight="1">
      <c r="A1082" s="7" t="s">
        <v>1237</v>
      </c>
      <c r="B1082" s="8" t="s">
        <v>1285</v>
      </c>
      <c r="C1082" s="7" t="s">
        <v>1700</v>
      </c>
      <c r="D1082" s="7" t="s">
        <v>14</v>
      </c>
      <c r="E1082" s="7" t="s">
        <v>15</v>
      </c>
      <c r="F1082" s="7" t="s">
        <v>1714</v>
      </c>
      <c r="G1082" s="9">
        <v>1563626.85</v>
      </c>
      <c r="H1082" s="34">
        <v>1563626.85</v>
      </c>
      <c r="I1082" s="9">
        <v>1563626.85</v>
      </c>
    </row>
    <row r="1083" spans="1:9" s="116" customFormat="1" ht="14.25" customHeight="1">
      <c r="A1083" s="7" t="s">
        <v>1237</v>
      </c>
      <c r="B1083" s="8" t="s">
        <v>1285</v>
      </c>
      <c r="C1083" s="7" t="s">
        <v>1650</v>
      </c>
      <c r="D1083" s="7" t="s">
        <v>14</v>
      </c>
      <c r="E1083" s="7" t="s">
        <v>15</v>
      </c>
      <c r="F1083" s="7" t="s">
        <v>1715</v>
      </c>
      <c r="G1083" s="9">
        <v>5418.21</v>
      </c>
      <c r="H1083" s="34">
        <v>5418.21</v>
      </c>
      <c r="I1083" s="9">
        <v>5418.21</v>
      </c>
    </row>
    <row r="1084" spans="1:9" s="116" customFormat="1" ht="14.25" customHeight="1">
      <c r="A1084" s="7" t="s">
        <v>1237</v>
      </c>
      <c r="B1084" s="8" t="s">
        <v>1285</v>
      </c>
      <c r="C1084" s="7" t="s">
        <v>1716</v>
      </c>
      <c r="D1084" s="7" t="s">
        <v>14</v>
      </c>
      <c r="E1084" s="7" t="s">
        <v>15</v>
      </c>
      <c r="F1084" s="7" t="s">
        <v>1717</v>
      </c>
      <c r="G1084" s="9">
        <v>436756.78</v>
      </c>
      <c r="H1084" s="34">
        <v>436756.78</v>
      </c>
      <c r="I1084" s="9">
        <v>436756.78</v>
      </c>
    </row>
    <row r="1085" spans="1:9" s="116" customFormat="1" ht="14.25" customHeight="1">
      <c r="A1085" s="7" t="s">
        <v>1237</v>
      </c>
      <c r="B1085" s="8" t="s">
        <v>1285</v>
      </c>
      <c r="C1085" s="7" t="s">
        <v>1704</v>
      </c>
      <c r="D1085" s="7" t="s">
        <v>14</v>
      </c>
      <c r="E1085" s="7" t="s">
        <v>15</v>
      </c>
      <c r="F1085" s="7" t="s">
        <v>1718</v>
      </c>
      <c r="G1085" s="9">
        <v>7500</v>
      </c>
      <c r="H1085" s="34">
        <v>7500</v>
      </c>
      <c r="I1085" s="9">
        <v>7500</v>
      </c>
    </row>
    <row r="1086" spans="1:9" s="116" customFormat="1" ht="14.25" customHeight="1">
      <c r="A1086" s="7" t="s">
        <v>1237</v>
      </c>
      <c r="B1086" s="8" t="s">
        <v>1285</v>
      </c>
      <c r="C1086" s="7" t="s">
        <v>1700</v>
      </c>
      <c r="D1086" s="7" t="s">
        <v>14</v>
      </c>
      <c r="E1086" s="7" t="s">
        <v>15</v>
      </c>
      <c r="F1086" s="7" t="s">
        <v>1719</v>
      </c>
      <c r="G1086" s="9">
        <v>10000</v>
      </c>
      <c r="H1086" s="34">
        <v>10000</v>
      </c>
      <c r="I1086" s="9">
        <v>10000</v>
      </c>
    </row>
    <row r="1087" spans="1:9" s="116" customFormat="1" ht="14.25" customHeight="1">
      <c r="A1087" s="7" t="s">
        <v>1237</v>
      </c>
      <c r="B1087" s="8" t="s">
        <v>1285</v>
      </c>
      <c r="C1087" s="7" t="s">
        <v>1704</v>
      </c>
      <c r="D1087" s="7" t="s">
        <v>14</v>
      </c>
      <c r="E1087" s="7" t="s">
        <v>15</v>
      </c>
      <c r="F1087" s="7" t="s">
        <v>1720</v>
      </c>
      <c r="G1087" s="9">
        <v>10000</v>
      </c>
      <c r="H1087" s="34">
        <v>9470.880000000001</v>
      </c>
      <c r="I1087" s="9">
        <v>9470.880000000001</v>
      </c>
    </row>
    <row r="1088" spans="1:9" s="116" customFormat="1" ht="14.25" customHeight="1">
      <c r="A1088" s="7" t="s">
        <v>1237</v>
      </c>
      <c r="B1088" s="8" t="s">
        <v>1285</v>
      </c>
      <c r="C1088" s="7" t="s">
        <v>1639</v>
      </c>
      <c r="D1088" s="7" t="s">
        <v>14</v>
      </c>
      <c r="E1088" s="7" t="s">
        <v>15</v>
      </c>
      <c r="F1088" s="7" t="s">
        <v>1721</v>
      </c>
      <c r="G1088" s="9">
        <v>112921.67</v>
      </c>
      <c r="H1088" s="34">
        <v>100500.29</v>
      </c>
      <c r="I1088" s="9">
        <v>100500.29</v>
      </c>
    </row>
    <row r="1089" spans="1:9" s="116" customFormat="1" ht="14.25" customHeight="1">
      <c r="A1089" s="7" t="s">
        <v>1237</v>
      </c>
      <c r="B1089" s="8" t="s">
        <v>1285</v>
      </c>
      <c r="C1089" s="7" t="s">
        <v>1704</v>
      </c>
      <c r="D1089" s="7" t="s">
        <v>14</v>
      </c>
      <c r="E1089" s="7" t="s">
        <v>15</v>
      </c>
      <c r="F1089" s="7" t="s">
        <v>1722</v>
      </c>
      <c r="G1089" s="9">
        <v>1176.48</v>
      </c>
      <c r="H1089" s="34">
        <v>1176.48</v>
      </c>
      <c r="I1089" s="9">
        <v>1176.48</v>
      </c>
    </row>
    <row r="1090" spans="1:9" s="116" customFormat="1" ht="14.25" customHeight="1">
      <c r="A1090" s="7" t="s">
        <v>1237</v>
      </c>
      <c r="B1090" s="8" t="s">
        <v>1285</v>
      </c>
      <c r="C1090" s="7" t="s">
        <v>1716</v>
      </c>
      <c r="D1090" s="7" t="s">
        <v>14</v>
      </c>
      <c r="E1090" s="7" t="s">
        <v>15</v>
      </c>
      <c r="F1090" s="7" t="s">
        <v>1723</v>
      </c>
      <c r="G1090" s="9">
        <v>49032.86</v>
      </c>
      <c r="H1090" s="34">
        <v>49032.86</v>
      </c>
      <c r="I1090" s="9">
        <v>49032.86</v>
      </c>
    </row>
    <row r="1091" spans="1:9" s="116" customFormat="1" ht="14.25" customHeight="1">
      <c r="A1091" s="7" t="s">
        <v>1237</v>
      </c>
      <c r="B1091" s="8" t="s">
        <v>1285</v>
      </c>
      <c r="C1091" s="7" t="s">
        <v>1639</v>
      </c>
      <c r="D1091" s="7" t="s">
        <v>14</v>
      </c>
      <c r="E1091" s="7" t="s">
        <v>15</v>
      </c>
      <c r="F1091" s="7" t="s">
        <v>1724</v>
      </c>
      <c r="G1091" s="9">
        <v>64482.62</v>
      </c>
      <c r="H1091" s="34">
        <v>64482.62</v>
      </c>
      <c r="I1091" s="9">
        <v>64482.62</v>
      </c>
    </row>
    <row r="1092" spans="1:9" s="116" customFormat="1" ht="14.25" customHeight="1">
      <c r="A1092" s="7" t="s">
        <v>1237</v>
      </c>
      <c r="B1092" s="8" t="s">
        <v>1285</v>
      </c>
      <c r="C1092" s="7" t="s">
        <v>1700</v>
      </c>
      <c r="D1092" s="7" t="s">
        <v>14</v>
      </c>
      <c r="E1092" s="7" t="s">
        <v>15</v>
      </c>
      <c r="F1092" s="7" t="s">
        <v>1725</v>
      </c>
      <c r="G1092" s="9">
        <v>22674.42</v>
      </c>
      <c r="H1092" s="34">
        <v>22674.42</v>
      </c>
      <c r="I1092" s="9">
        <v>22674.42</v>
      </c>
    </row>
    <row r="1093" spans="1:9" s="116" customFormat="1" ht="14.25" customHeight="1">
      <c r="A1093" s="7" t="s">
        <v>1237</v>
      </c>
      <c r="B1093" s="8" t="s">
        <v>1285</v>
      </c>
      <c r="C1093" s="7" t="s">
        <v>1618</v>
      </c>
      <c r="D1093" s="7" t="s">
        <v>14</v>
      </c>
      <c r="E1093" s="7" t="s">
        <v>15</v>
      </c>
      <c r="F1093" s="7" t="s">
        <v>1726</v>
      </c>
      <c r="G1093" s="9">
        <v>38596.74</v>
      </c>
      <c r="H1093" s="34">
        <v>38596.74</v>
      </c>
      <c r="I1093" s="9">
        <v>38596.74</v>
      </c>
    </row>
    <row r="1094" spans="1:9" s="116" customFormat="1" ht="14.25" customHeight="1">
      <c r="A1094" s="7" t="s">
        <v>1237</v>
      </c>
      <c r="B1094" s="8" t="s">
        <v>1285</v>
      </c>
      <c r="C1094" s="7" t="s">
        <v>1618</v>
      </c>
      <c r="D1094" s="7" t="s">
        <v>14</v>
      </c>
      <c r="E1094" s="7" t="s">
        <v>15</v>
      </c>
      <c r="F1094" s="7" t="s">
        <v>1727</v>
      </c>
      <c r="G1094" s="9">
        <v>800.33</v>
      </c>
      <c r="H1094" s="34">
        <v>712.29</v>
      </c>
      <c r="I1094" s="9">
        <v>712.29</v>
      </c>
    </row>
    <row r="1095" spans="1:9" s="116" customFormat="1" ht="14.25" customHeight="1">
      <c r="A1095" s="7" t="s">
        <v>1237</v>
      </c>
      <c r="B1095" s="8" t="s">
        <v>1285</v>
      </c>
      <c r="C1095" s="7" t="s">
        <v>1618</v>
      </c>
      <c r="D1095" s="7" t="s">
        <v>14</v>
      </c>
      <c r="E1095" s="7" t="s">
        <v>15</v>
      </c>
      <c r="F1095" s="7" t="s">
        <v>1728</v>
      </c>
      <c r="G1095" s="9">
        <v>65.57000000000001</v>
      </c>
      <c r="H1095" s="34">
        <v>65.57000000000001</v>
      </c>
      <c r="I1095" s="9">
        <v>65.57000000000001</v>
      </c>
    </row>
    <row r="1096" spans="1:9" s="116" customFormat="1" ht="14.25" customHeight="1">
      <c r="A1096" s="7" t="s">
        <v>1237</v>
      </c>
      <c r="B1096" s="8" t="s">
        <v>1285</v>
      </c>
      <c r="C1096" s="7" t="s">
        <v>1618</v>
      </c>
      <c r="D1096" s="7" t="s">
        <v>14</v>
      </c>
      <c r="E1096" s="7" t="s">
        <v>15</v>
      </c>
      <c r="F1096" s="7" t="s">
        <v>1729</v>
      </c>
      <c r="G1096" s="9">
        <v>142.05</v>
      </c>
      <c r="H1096" s="34">
        <v>142.05</v>
      </c>
      <c r="I1096" s="9">
        <v>142.05</v>
      </c>
    </row>
    <row r="1097" spans="1:9" s="116" customFormat="1" ht="14.25" customHeight="1">
      <c r="A1097" s="7" t="s">
        <v>1237</v>
      </c>
      <c r="B1097" s="8" t="s">
        <v>1285</v>
      </c>
      <c r="C1097" s="7" t="s">
        <v>1618</v>
      </c>
      <c r="D1097" s="7" t="s">
        <v>14</v>
      </c>
      <c r="E1097" s="7" t="s">
        <v>15</v>
      </c>
      <c r="F1097" s="7" t="s">
        <v>1730</v>
      </c>
      <c r="G1097" s="9">
        <v>158.87</v>
      </c>
      <c r="H1097" s="34">
        <v>158.87</v>
      </c>
      <c r="I1097" s="9">
        <v>158.87</v>
      </c>
    </row>
    <row r="1098" spans="1:9" s="116" customFormat="1" ht="14.25" customHeight="1">
      <c r="A1098" s="7" t="s">
        <v>1237</v>
      </c>
      <c r="B1098" s="8" t="s">
        <v>1285</v>
      </c>
      <c r="C1098" s="7" t="s">
        <v>1618</v>
      </c>
      <c r="D1098" s="7" t="s">
        <v>14</v>
      </c>
      <c r="E1098" s="7" t="s">
        <v>15</v>
      </c>
      <c r="F1098" s="7" t="s">
        <v>1731</v>
      </c>
      <c r="G1098" s="9">
        <v>426.21</v>
      </c>
      <c r="H1098" s="34">
        <v>426.21</v>
      </c>
      <c r="I1098" s="9">
        <v>426.21</v>
      </c>
    </row>
    <row r="1099" spans="1:9" s="116" customFormat="1" ht="14.25" customHeight="1">
      <c r="A1099" s="7" t="s">
        <v>1237</v>
      </c>
      <c r="B1099" s="8" t="s">
        <v>1285</v>
      </c>
      <c r="C1099" s="7" t="s">
        <v>1618</v>
      </c>
      <c r="D1099" s="7" t="s">
        <v>14</v>
      </c>
      <c r="E1099" s="7" t="s">
        <v>15</v>
      </c>
      <c r="F1099" s="7" t="s">
        <v>1732</v>
      </c>
      <c r="G1099" s="9">
        <v>828.97</v>
      </c>
      <c r="H1099" s="34">
        <v>737.78</v>
      </c>
      <c r="I1099" s="9">
        <v>737.78</v>
      </c>
    </row>
    <row r="1100" spans="1:9" s="116" customFormat="1" ht="14.25" customHeight="1">
      <c r="A1100" s="7" t="s">
        <v>1237</v>
      </c>
      <c r="B1100" s="8" t="s">
        <v>1285</v>
      </c>
      <c r="C1100" s="7" t="s">
        <v>1633</v>
      </c>
      <c r="D1100" s="7" t="s">
        <v>14</v>
      </c>
      <c r="E1100" s="7" t="s">
        <v>15</v>
      </c>
      <c r="F1100" s="7" t="s">
        <v>1733</v>
      </c>
      <c r="G1100" s="9">
        <v>1090.8</v>
      </c>
      <c r="H1100" s="34">
        <v>1090.8</v>
      </c>
      <c r="I1100" s="9">
        <v>1090.8</v>
      </c>
    </row>
    <row r="1101" spans="1:9" s="116" customFormat="1" ht="14.25" customHeight="1">
      <c r="A1101" s="7" t="s">
        <v>1237</v>
      </c>
      <c r="B1101" s="8" t="s">
        <v>1285</v>
      </c>
      <c r="C1101" s="7" t="s">
        <v>1633</v>
      </c>
      <c r="D1101" s="7" t="s">
        <v>14</v>
      </c>
      <c r="E1101" s="7" t="s">
        <v>15</v>
      </c>
      <c r="F1101" s="7" t="s">
        <v>1734</v>
      </c>
      <c r="G1101" s="9">
        <v>381.8</v>
      </c>
      <c r="H1101" s="34">
        <v>381.8</v>
      </c>
      <c r="I1101" s="9">
        <v>381.8</v>
      </c>
    </row>
    <row r="1102" spans="1:9" s="116" customFormat="1" ht="14.25" customHeight="1">
      <c r="A1102" s="7" t="s">
        <v>1237</v>
      </c>
      <c r="B1102" s="8" t="s">
        <v>1285</v>
      </c>
      <c r="C1102" s="7" t="s">
        <v>1618</v>
      </c>
      <c r="D1102" s="7" t="s">
        <v>14</v>
      </c>
      <c r="E1102" s="7" t="s">
        <v>15</v>
      </c>
      <c r="F1102" s="7" t="s">
        <v>1735</v>
      </c>
      <c r="G1102" s="9">
        <v>498418.75</v>
      </c>
      <c r="H1102" s="34">
        <v>274875.39</v>
      </c>
      <c r="I1102" s="9">
        <v>274875.39</v>
      </c>
    </row>
    <row r="1103" spans="1:9" s="116" customFormat="1" ht="14.25" customHeight="1">
      <c r="A1103" s="7" t="s">
        <v>1237</v>
      </c>
      <c r="B1103" s="8" t="s">
        <v>1285</v>
      </c>
      <c r="C1103" s="7" t="s">
        <v>1618</v>
      </c>
      <c r="D1103" s="7" t="s">
        <v>14</v>
      </c>
      <c r="E1103" s="7" t="s">
        <v>15</v>
      </c>
      <c r="F1103" s="7" t="s">
        <v>1736</v>
      </c>
      <c r="G1103" s="9">
        <v>210.39</v>
      </c>
      <c r="H1103" s="34">
        <v>210.39</v>
      </c>
      <c r="I1103" s="9">
        <v>210.39</v>
      </c>
    </row>
    <row r="1104" spans="1:9" s="116" customFormat="1" ht="14.25" customHeight="1">
      <c r="A1104" s="7" t="s">
        <v>1237</v>
      </c>
      <c r="B1104" s="8" t="s">
        <v>1285</v>
      </c>
      <c r="C1104" s="7" t="s">
        <v>1618</v>
      </c>
      <c r="D1104" s="7" t="s">
        <v>14</v>
      </c>
      <c r="E1104" s="7" t="s">
        <v>15</v>
      </c>
      <c r="F1104" s="7" t="s">
        <v>1737</v>
      </c>
      <c r="G1104" s="9">
        <v>11961.87</v>
      </c>
      <c r="H1104" s="34">
        <v>11961.87</v>
      </c>
      <c r="I1104" s="9">
        <v>11961.87</v>
      </c>
    </row>
    <row r="1105" spans="1:9" s="116" customFormat="1" ht="14.25" customHeight="1">
      <c r="A1105" s="7" t="s">
        <v>1237</v>
      </c>
      <c r="B1105" s="8" t="s">
        <v>1285</v>
      </c>
      <c r="C1105" s="7" t="s">
        <v>1618</v>
      </c>
      <c r="D1105" s="7" t="s">
        <v>14</v>
      </c>
      <c r="E1105" s="7" t="s">
        <v>15</v>
      </c>
      <c r="F1105" s="7" t="s">
        <v>1738</v>
      </c>
      <c r="G1105" s="9">
        <v>493.92</v>
      </c>
      <c r="H1105" s="34">
        <v>493.92</v>
      </c>
      <c r="I1105" s="9">
        <v>493.92</v>
      </c>
    </row>
    <row r="1106" spans="1:9" s="116" customFormat="1" ht="14.25" customHeight="1">
      <c r="A1106" s="7" t="s">
        <v>1237</v>
      </c>
      <c r="B1106" s="8" t="s">
        <v>1285</v>
      </c>
      <c r="C1106" s="7" t="s">
        <v>1618</v>
      </c>
      <c r="D1106" s="7" t="s">
        <v>14</v>
      </c>
      <c r="E1106" s="7" t="s">
        <v>15</v>
      </c>
      <c r="F1106" s="7" t="s">
        <v>1739</v>
      </c>
      <c r="G1106" s="9">
        <v>86295.79</v>
      </c>
      <c r="H1106" s="34">
        <v>86295.79</v>
      </c>
      <c r="I1106" s="9">
        <v>86295.79</v>
      </c>
    </row>
    <row r="1107" spans="1:9" s="116" customFormat="1" ht="14.25" customHeight="1">
      <c r="A1107" s="7" t="s">
        <v>1237</v>
      </c>
      <c r="B1107" s="8" t="s">
        <v>1285</v>
      </c>
      <c r="C1107" s="7" t="s">
        <v>1618</v>
      </c>
      <c r="D1107" s="7" t="s">
        <v>14</v>
      </c>
      <c r="E1107" s="7" t="s">
        <v>15</v>
      </c>
      <c r="F1107" s="7" t="s">
        <v>1740</v>
      </c>
      <c r="G1107" s="9">
        <v>13328.16</v>
      </c>
      <c r="H1107" s="34">
        <v>13328.16</v>
      </c>
      <c r="I1107" s="9">
        <v>13328.16</v>
      </c>
    </row>
    <row r="1108" spans="1:9" s="116" customFormat="1" ht="14.25" customHeight="1">
      <c r="A1108" s="7" t="s">
        <v>1237</v>
      </c>
      <c r="B1108" s="8" t="s">
        <v>1285</v>
      </c>
      <c r="C1108" s="7" t="s">
        <v>1618</v>
      </c>
      <c r="D1108" s="7" t="s">
        <v>14</v>
      </c>
      <c r="E1108" s="7" t="s">
        <v>15</v>
      </c>
      <c r="F1108" s="7" t="s">
        <v>1741</v>
      </c>
      <c r="G1108" s="9">
        <v>2370.2400000000002</v>
      </c>
      <c r="H1108" s="34">
        <v>2370.2400000000002</v>
      </c>
      <c r="I1108" s="9">
        <v>2370.2400000000002</v>
      </c>
    </row>
    <row r="1109" spans="1:9" s="116" customFormat="1" ht="14.25" customHeight="1">
      <c r="A1109" s="7" t="s">
        <v>1237</v>
      </c>
      <c r="B1109" s="8" t="s">
        <v>1285</v>
      </c>
      <c r="C1109" s="7" t="s">
        <v>1618</v>
      </c>
      <c r="D1109" s="7" t="s">
        <v>14</v>
      </c>
      <c r="E1109" s="7" t="s">
        <v>15</v>
      </c>
      <c r="F1109" s="7" t="s">
        <v>1742</v>
      </c>
      <c r="G1109" s="9">
        <v>8.05</v>
      </c>
      <c r="H1109" s="34">
        <v>8.05</v>
      </c>
      <c r="I1109" s="9">
        <v>8.05</v>
      </c>
    </row>
    <row r="1110" spans="1:9" s="116" customFormat="1" ht="14.25" customHeight="1">
      <c r="A1110" s="7" t="s">
        <v>1237</v>
      </c>
      <c r="B1110" s="8" t="s">
        <v>1285</v>
      </c>
      <c r="C1110" s="7" t="s">
        <v>1618</v>
      </c>
      <c r="D1110" s="7" t="s">
        <v>14</v>
      </c>
      <c r="E1110" s="7" t="s">
        <v>15</v>
      </c>
      <c r="F1110" s="7" t="s">
        <v>1743</v>
      </c>
      <c r="G1110" s="9">
        <v>47321.19</v>
      </c>
      <c r="H1110" s="34">
        <v>47321.19</v>
      </c>
      <c r="I1110" s="9">
        <v>47321.19</v>
      </c>
    </row>
    <row r="1111" spans="1:9" s="116" customFormat="1" ht="14.25" customHeight="1">
      <c r="A1111" s="7" t="s">
        <v>1237</v>
      </c>
      <c r="B1111" s="8" t="s">
        <v>1285</v>
      </c>
      <c r="C1111" s="7" t="s">
        <v>1618</v>
      </c>
      <c r="D1111" s="7" t="s">
        <v>14</v>
      </c>
      <c r="E1111" s="7" t="s">
        <v>15</v>
      </c>
      <c r="F1111" s="7" t="s">
        <v>1744</v>
      </c>
      <c r="G1111" s="9">
        <v>3442.09</v>
      </c>
      <c r="H1111" s="34">
        <v>3442.09</v>
      </c>
      <c r="I1111" s="9">
        <v>3442.09</v>
      </c>
    </row>
    <row r="1112" spans="1:9" s="116" customFormat="1" ht="14.25" customHeight="1">
      <c r="A1112" s="7" t="s">
        <v>1237</v>
      </c>
      <c r="B1112" s="8" t="s">
        <v>1285</v>
      </c>
      <c r="C1112" s="7" t="s">
        <v>1618</v>
      </c>
      <c r="D1112" s="7" t="s">
        <v>14</v>
      </c>
      <c r="E1112" s="7" t="s">
        <v>15</v>
      </c>
      <c r="F1112" s="7" t="s">
        <v>1745</v>
      </c>
      <c r="G1112" s="9">
        <v>22650.33</v>
      </c>
      <c r="H1112" s="34">
        <v>22650.33</v>
      </c>
      <c r="I1112" s="9">
        <v>22650.33</v>
      </c>
    </row>
    <row r="1113" spans="1:9" s="116" customFormat="1" ht="14.25" customHeight="1">
      <c r="A1113" s="7" t="s">
        <v>1237</v>
      </c>
      <c r="B1113" s="8" t="s">
        <v>1285</v>
      </c>
      <c r="C1113" s="7" t="s">
        <v>1678</v>
      </c>
      <c r="D1113" s="7" t="s">
        <v>14</v>
      </c>
      <c r="E1113" s="7" t="s">
        <v>15</v>
      </c>
      <c r="F1113" s="7" t="s">
        <v>1746</v>
      </c>
      <c r="G1113" s="9">
        <v>2026.72</v>
      </c>
      <c r="H1113" s="34">
        <v>2026.72</v>
      </c>
      <c r="I1113" s="9">
        <v>2026.72</v>
      </c>
    </row>
    <row r="1114" spans="1:9" s="116" customFormat="1" ht="14.25" customHeight="1">
      <c r="A1114" s="7" t="s">
        <v>1237</v>
      </c>
      <c r="B1114" s="8" t="s">
        <v>1285</v>
      </c>
      <c r="C1114" s="7" t="s">
        <v>1618</v>
      </c>
      <c r="D1114" s="7" t="s">
        <v>14</v>
      </c>
      <c r="E1114" s="7" t="s">
        <v>15</v>
      </c>
      <c r="F1114" s="7" t="s">
        <v>1747</v>
      </c>
      <c r="G1114" s="9">
        <v>1025.34</v>
      </c>
      <c r="H1114" s="34">
        <v>1025.34</v>
      </c>
      <c r="I1114" s="9">
        <v>1025.34</v>
      </c>
    </row>
    <row r="1115" spans="1:9" s="116" customFormat="1" ht="14.25" customHeight="1">
      <c r="A1115" s="7" t="s">
        <v>1237</v>
      </c>
      <c r="B1115" s="8" t="s">
        <v>1285</v>
      </c>
      <c r="C1115" s="7" t="s">
        <v>1633</v>
      </c>
      <c r="D1115" s="7" t="s">
        <v>14</v>
      </c>
      <c r="E1115" s="7" t="s">
        <v>15</v>
      </c>
      <c r="F1115" s="7" t="s">
        <v>1748</v>
      </c>
      <c r="G1115" s="9">
        <v>10948.97</v>
      </c>
      <c r="H1115" s="34">
        <v>7949.75</v>
      </c>
      <c r="I1115" s="9">
        <v>7949.75</v>
      </c>
    </row>
    <row r="1116" spans="1:9" s="116" customFormat="1" ht="14.25" customHeight="1">
      <c r="A1116" s="7" t="s">
        <v>1237</v>
      </c>
      <c r="B1116" s="8" t="s">
        <v>1285</v>
      </c>
      <c r="C1116" s="7" t="s">
        <v>1633</v>
      </c>
      <c r="D1116" s="7" t="s">
        <v>14</v>
      </c>
      <c r="E1116" s="7" t="s">
        <v>15</v>
      </c>
      <c r="F1116" s="7" t="s">
        <v>1749</v>
      </c>
      <c r="G1116" s="9">
        <v>2287.31</v>
      </c>
      <c r="H1116" s="34">
        <v>2287.31</v>
      </c>
      <c r="I1116" s="9">
        <v>2287.31</v>
      </c>
    </row>
    <row r="1117" spans="1:9" s="116" customFormat="1" ht="14.25" customHeight="1">
      <c r="A1117" s="7" t="s">
        <v>1237</v>
      </c>
      <c r="B1117" s="8" t="s">
        <v>1285</v>
      </c>
      <c r="C1117" s="7" t="s">
        <v>1633</v>
      </c>
      <c r="D1117" s="7" t="s">
        <v>14</v>
      </c>
      <c r="E1117" s="7" t="s">
        <v>15</v>
      </c>
      <c r="F1117" s="7" t="s">
        <v>1750</v>
      </c>
      <c r="G1117" s="9">
        <v>417.24</v>
      </c>
      <c r="H1117" s="34">
        <v>417.24</v>
      </c>
      <c r="I1117" s="9">
        <v>417.24</v>
      </c>
    </row>
    <row r="1118" spans="1:9" s="116" customFormat="1" ht="14.25" customHeight="1">
      <c r="A1118" s="7" t="s">
        <v>1237</v>
      </c>
      <c r="B1118" s="8" t="s">
        <v>1285</v>
      </c>
      <c r="C1118" s="7" t="s">
        <v>1647</v>
      </c>
      <c r="D1118" s="7" t="s">
        <v>14</v>
      </c>
      <c r="E1118" s="7" t="s">
        <v>15</v>
      </c>
      <c r="F1118" s="7" t="s">
        <v>1751</v>
      </c>
      <c r="G1118" s="9">
        <v>828.97</v>
      </c>
      <c r="H1118" s="34">
        <v>828.97</v>
      </c>
      <c r="I1118" s="9">
        <v>828.97</v>
      </c>
    </row>
    <row r="1119" spans="1:9" s="116" customFormat="1" ht="14.25" customHeight="1">
      <c r="A1119" s="7" t="s">
        <v>1237</v>
      </c>
      <c r="B1119" s="8" t="s">
        <v>1285</v>
      </c>
      <c r="C1119" s="7" t="s">
        <v>1618</v>
      </c>
      <c r="D1119" s="7" t="s">
        <v>14</v>
      </c>
      <c r="E1119" s="7" t="s">
        <v>15</v>
      </c>
      <c r="F1119" s="7" t="s">
        <v>1752</v>
      </c>
      <c r="G1119" s="9">
        <v>3218525.04</v>
      </c>
      <c r="H1119" s="34">
        <v>1574699.93</v>
      </c>
      <c r="I1119" s="9">
        <v>1574699.93</v>
      </c>
    </row>
    <row r="1120" spans="1:9" s="12" customFormat="1" ht="25.5" customHeight="1">
      <c r="A1120" s="7" t="s">
        <v>974</v>
      </c>
      <c r="B1120" s="8" t="s">
        <v>1285</v>
      </c>
      <c r="C1120" s="7" t="s">
        <v>1365</v>
      </c>
      <c r="D1120" s="7" t="s">
        <v>14</v>
      </c>
      <c r="E1120" s="7" t="s">
        <v>15</v>
      </c>
      <c r="F1120" s="7" t="s">
        <v>1753</v>
      </c>
      <c r="G1120" s="9">
        <v>971725.91</v>
      </c>
      <c r="H1120" s="9">
        <v>0</v>
      </c>
      <c r="I1120" s="9">
        <v>0</v>
      </c>
    </row>
    <row r="1121" spans="1:9" s="12" customFormat="1" ht="25.5" customHeight="1">
      <c r="A1121" s="7" t="s">
        <v>974</v>
      </c>
      <c r="B1121" s="8" t="s">
        <v>1285</v>
      </c>
      <c r="C1121" s="7" t="s">
        <v>1365</v>
      </c>
      <c r="D1121" s="7" t="s">
        <v>14</v>
      </c>
      <c r="E1121" s="7" t="s">
        <v>15</v>
      </c>
      <c r="F1121" s="7" t="s">
        <v>1754</v>
      </c>
      <c r="G1121" s="9">
        <v>3196037.26</v>
      </c>
      <c r="H1121" s="9">
        <v>0</v>
      </c>
      <c r="I1121" s="9">
        <v>0</v>
      </c>
    </row>
    <row r="1122" spans="1:9" s="12" customFormat="1" ht="25.5" customHeight="1">
      <c r="A1122" s="7" t="s">
        <v>974</v>
      </c>
      <c r="B1122" s="8" t="s">
        <v>1285</v>
      </c>
      <c r="C1122" s="7" t="s">
        <v>1365</v>
      </c>
      <c r="D1122" s="7" t="s">
        <v>14</v>
      </c>
      <c r="E1122" s="7" t="s">
        <v>15</v>
      </c>
      <c r="F1122" s="7" t="s">
        <v>1755</v>
      </c>
      <c r="G1122" s="9">
        <v>4515.11</v>
      </c>
      <c r="H1122" s="9">
        <v>0</v>
      </c>
      <c r="I1122" s="9">
        <v>0</v>
      </c>
    </row>
    <row r="1123" spans="1:9" s="12" customFormat="1" ht="25.5" customHeight="1">
      <c r="A1123" s="7" t="s">
        <v>974</v>
      </c>
      <c r="B1123" s="8" t="s">
        <v>1285</v>
      </c>
      <c r="C1123" s="7" t="s">
        <v>1365</v>
      </c>
      <c r="D1123" s="7" t="s">
        <v>14</v>
      </c>
      <c r="E1123" s="7" t="s">
        <v>15</v>
      </c>
      <c r="F1123" s="7" t="s">
        <v>1756</v>
      </c>
      <c r="G1123" s="9">
        <v>1910.98</v>
      </c>
      <c r="H1123" s="9">
        <v>0</v>
      </c>
      <c r="I1123" s="9">
        <v>0</v>
      </c>
    </row>
    <row r="1124" spans="1:9" s="12" customFormat="1" ht="25.5" customHeight="1">
      <c r="A1124" s="7" t="s">
        <v>974</v>
      </c>
      <c r="B1124" s="8" t="s">
        <v>1285</v>
      </c>
      <c r="C1124" s="7" t="s">
        <v>1365</v>
      </c>
      <c r="D1124" s="7" t="s">
        <v>14</v>
      </c>
      <c r="E1124" s="7" t="s">
        <v>15</v>
      </c>
      <c r="F1124" s="7" t="s">
        <v>1757</v>
      </c>
      <c r="G1124" s="9">
        <v>123369.22</v>
      </c>
      <c r="H1124" s="9">
        <v>0</v>
      </c>
      <c r="I1124" s="9">
        <v>0</v>
      </c>
    </row>
    <row r="1125" spans="1:9" s="12" customFormat="1" ht="25.5" customHeight="1">
      <c r="A1125" s="7" t="s">
        <v>974</v>
      </c>
      <c r="B1125" s="8" t="s">
        <v>1285</v>
      </c>
      <c r="C1125" s="7" t="s">
        <v>1365</v>
      </c>
      <c r="D1125" s="7" t="s">
        <v>14</v>
      </c>
      <c r="E1125" s="7" t="s">
        <v>15</v>
      </c>
      <c r="F1125" s="7" t="s">
        <v>1758</v>
      </c>
      <c r="G1125" s="9">
        <v>129025.96</v>
      </c>
      <c r="H1125" s="9">
        <v>0</v>
      </c>
      <c r="I1125" s="9">
        <v>0</v>
      </c>
    </row>
    <row r="1126" spans="1:9" s="12" customFormat="1" ht="25.5" customHeight="1">
      <c r="A1126" s="7" t="s">
        <v>974</v>
      </c>
      <c r="B1126" s="8" t="s">
        <v>1285</v>
      </c>
      <c r="C1126" s="7" t="s">
        <v>1365</v>
      </c>
      <c r="D1126" s="7" t="s">
        <v>14</v>
      </c>
      <c r="E1126" s="7" t="s">
        <v>15</v>
      </c>
      <c r="F1126" s="7" t="s">
        <v>1759</v>
      </c>
      <c r="G1126" s="9">
        <v>680237.63</v>
      </c>
      <c r="H1126" s="9">
        <v>0</v>
      </c>
      <c r="I1126" s="9">
        <v>0</v>
      </c>
    </row>
    <row r="1127" spans="1:9" s="12" customFormat="1" ht="25.5" customHeight="1">
      <c r="A1127" s="7" t="s">
        <v>974</v>
      </c>
      <c r="B1127" s="8" t="s">
        <v>1285</v>
      </c>
      <c r="C1127" s="7" t="s">
        <v>1365</v>
      </c>
      <c r="D1127" s="7" t="s">
        <v>14</v>
      </c>
      <c r="E1127" s="7" t="s">
        <v>15</v>
      </c>
      <c r="F1127" s="7" t="s">
        <v>1760</v>
      </c>
      <c r="G1127" s="9">
        <v>84585.6</v>
      </c>
      <c r="H1127" s="9">
        <v>0</v>
      </c>
      <c r="I1127" s="9">
        <v>0</v>
      </c>
    </row>
    <row r="1128" spans="1:9" s="12" customFormat="1" ht="25.5" customHeight="1">
      <c r="A1128" s="7" t="s">
        <v>974</v>
      </c>
      <c r="B1128" s="8" t="s">
        <v>1285</v>
      </c>
      <c r="C1128" s="7" t="s">
        <v>1365</v>
      </c>
      <c r="D1128" s="7" t="s">
        <v>14</v>
      </c>
      <c r="E1128" s="7" t="s">
        <v>15</v>
      </c>
      <c r="F1128" s="7" t="s">
        <v>1761</v>
      </c>
      <c r="G1128" s="9">
        <v>16836.170000000002</v>
      </c>
      <c r="H1128" s="9">
        <v>0</v>
      </c>
      <c r="I1128" s="9">
        <v>0</v>
      </c>
    </row>
    <row r="1129" spans="1:9" s="12" customFormat="1" ht="25.5" customHeight="1">
      <c r="A1129" s="7" t="s">
        <v>974</v>
      </c>
      <c r="B1129" s="8" t="s">
        <v>1285</v>
      </c>
      <c r="C1129" s="7" t="s">
        <v>1365</v>
      </c>
      <c r="D1129" s="7" t="s">
        <v>14</v>
      </c>
      <c r="E1129" s="7" t="s">
        <v>15</v>
      </c>
      <c r="F1129" s="7" t="s">
        <v>1762</v>
      </c>
      <c r="G1129" s="9">
        <v>1050976.18</v>
      </c>
      <c r="H1129" s="9">
        <v>0</v>
      </c>
      <c r="I1129" s="9">
        <v>0</v>
      </c>
    </row>
    <row r="1130" spans="1:9" s="12" customFormat="1" ht="25.5" customHeight="1">
      <c r="A1130" s="7" t="s">
        <v>974</v>
      </c>
      <c r="B1130" s="8" t="s">
        <v>1285</v>
      </c>
      <c r="C1130" s="7" t="s">
        <v>1365</v>
      </c>
      <c r="D1130" s="7" t="s">
        <v>14</v>
      </c>
      <c r="E1130" s="7" t="s">
        <v>15</v>
      </c>
      <c r="F1130" s="7" t="s">
        <v>1763</v>
      </c>
      <c r="G1130" s="9">
        <v>2251150.89</v>
      </c>
      <c r="H1130" s="9">
        <v>0</v>
      </c>
      <c r="I1130" s="9">
        <v>0</v>
      </c>
    </row>
    <row r="1131" spans="1:9" s="12" customFormat="1" ht="25.5" customHeight="1">
      <c r="A1131" s="7" t="s">
        <v>974</v>
      </c>
      <c r="B1131" s="8" t="s">
        <v>1285</v>
      </c>
      <c r="C1131" s="7" t="s">
        <v>1365</v>
      </c>
      <c r="D1131" s="7" t="s">
        <v>14</v>
      </c>
      <c r="E1131" s="7" t="s">
        <v>15</v>
      </c>
      <c r="F1131" s="7" t="s">
        <v>1764</v>
      </c>
      <c r="G1131" s="9">
        <v>3631514.54</v>
      </c>
      <c r="H1131" s="9">
        <v>0</v>
      </c>
      <c r="I1131" s="9">
        <v>0</v>
      </c>
    </row>
    <row r="1132" spans="1:9" s="12" customFormat="1" ht="25.5" customHeight="1">
      <c r="A1132" s="7" t="s">
        <v>974</v>
      </c>
      <c r="B1132" s="8" t="s">
        <v>1285</v>
      </c>
      <c r="C1132" s="7" t="s">
        <v>1365</v>
      </c>
      <c r="D1132" s="7" t="s">
        <v>14</v>
      </c>
      <c r="E1132" s="7" t="s">
        <v>15</v>
      </c>
      <c r="F1132" s="7" t="s">
        <v>1765</v>
      </c>
      <c r="G1132" s="9">
        <v>21270.6</v>
      </c>
      <c r="H1132" s="9">
        <v>0</v>
      </c>
      <c r="I1132" s="9">
        <v>0</v>
      </c>
    </row>
    <row r="1133" spans="1:9" s="12" customFormat="1" ht="25.5" customHeight="1">
      <c r="A1133" s="7" t="s">
        <v>974</v>
      </c>
      <c r="B1133" s="8" t="s">
        <v>1285</v>
      </c>
      <c r="C1133" s="7" t="s">
        <v>1365</v>
      </c>
      <c r="D1133" s="7" t="s">
        <v>14</v>
      </c>
      <c r="E1133" s="7" t="s">
        <v>15</v>
      </c>
      <c r="F1133" s="7" t="s">
        <v>1766</v>
      </c>
      <c r="G1133" s="9">
        <v>635368.76</v>
      </c>
      <c r="H1133" s="9">
        <v>0</v>
      </c>
      <c r="I1133" s="9">
        <v>0</v>
      </c>
    </row>
    <row r="1134" spans="1:9" s="12" customFormat="1" ht="25.5" customHeight="1">
      <c r="A1134" s="7" t="s">
        <v>974</v>
      </c>
      <c r="B1134" s="8" t="s">
        <v>1285</v>
      </c>
      <c r="C1134" s="7" t="s">
        <v>1767</v>
      </c>
      <c r="D1134" s="7" t="s">
        <v>14</v>
      </c>
      <c r="E1134" s="7" t="s">
        <v>15</v>
      </c>
      <c r="F1134" s="7" t="s">
        <v>1768</v>
      </c>
      <c r="G1134" s="9">
        <v>415743.69</v>
      </c>
      <c r="H1134" s="9">
        <v>0</v>
      </c>
      <c r="I1134" s="9">
        <v>0</v>
      </c>
    </row>
    <row r="1135" spans="1:9" s="12" customFormat="1" ht="25.5" customHeight="1">
      <c r="A1135" s="7" t="s">
        <v>974</v>
      </c>
      <c r="B1135" s="8" t="s">
        <v>1285</v>
      </c>
      <c r="C1135" s="7" t="s">
        <v>1365</v>
      </c>
      <c r="D1135" s="7" t="s">
        <v>14</v>
      </c>
      <c r="E1135" s="7" t="s">
        <v>15</v>
      </c>
      <c r="F1135" s="7" t="s">
        <v>1769</v>
      </c>
      <c r="G1135" s="9">
        <v>716049.2</v>
      </c>
      <c r="H1135" s="9">
        <v>0</v>
      </c>
      <c r="I1135" s="9">
        <v>0</v>
      </c>
    </row>
    <row r="1136" spans="1:9" s="12" customFormat="1" ht="27" customHeight="1">
      <c r="A1136" s="7" t="s">
        <v>974</v>
      </c>
      <c r="B1136" s="8" t="s">
        <v>1285</v>
      </c>
      <c r="C1136" s="7" t="s">
        <v>1365</v>
      </c>
      <c r="D1136" s="7" t="s">
        <v>14</v>
      </c>
      <c r="E1136" s="7" t="s">
        <v>15</v>
      </c>
      <c r="F1136" s="7" t="s">
        <v>1770</v>
      </c>
      <c r="G1136" s="9">
        <v>716049.2</v>
      </c>
      <c r="H1136" s="9">
        <v>0</v>
      </c>
      <c r="I1136" s="9">
        <v>0</v>
      </c>
    </row>
    <row r="1137" spans="1:9" s="38" customFormat="1" ht="33" customHeight="1">
      <c r="A1137" s="7" t="s">
        <v>189</v>
      </c>
      <c r="B1137" s="8">
        <v>34288970210</v>
      </c>
      <c r="C1137" s="7" t="s">
        <v>237</v>
      </c>
      <c r="D1137" s="7" t="s">
        <v>14</v>
      </c>
      <c r="E1137" s="7" t="s">
        <v>15</v>
      </c>
      <c r="F1137" s="7" t="s">
        <v>1771</v>
      </c>
      <c r="G1137" s="9">
        <v>2031.4</v>
      </c>
      <c r="H1137" s="9">
        <v>0</v>
      </c>
      <c r="I1137" s="9">
        <v>0</v>
      </c>
    </row>
    <row r="1138" spans="1:9" s="38" customFormat="1" ht="33" customHeight="1">
      <c r="A1138" s="7" t="s">
        <v>140</v>
      </c>
      <c r="B1138" s="8">
        <v>29979036001031</v>
      </c>
      <c r="C1138" s="7" t="s">
        <v>1772</v>
      </c>
      <c r="D1138" s="7" t="s">
        <v>14</v>
      </c>
      <c r="E1138" s="7" t="s">
        <v>15</v>
      </c>
      <c r="F1138" s="7" t="s">
        <v>1773</v>
      </c>
      <c r="G1138" s="9">
        <v>65363.76</v>
      </c>
      <c r="H1138" s="9">
        <v>0</v>
      </c>
      <c r="I1138" s="9">
        <v>0</v>
      </c>
    </row>
    <row r="1139" spans="1:9" s="12" customFormat="1" ht="41.25" customHeight="1">
      <c r="A1139" s="7" t="s">
        <v>1774</v>
      </c>
      <c r="B1139" s="8">
        <v>10195172000111</v>
      </c>
      <c r="C1139" s="7" t="s">
        <v>1775</v>
      </c>
      <c r="D1139" s="7" t="s">
        <v>24</v>
      </c>
      <c r="E1139" s="7" t="s">
        <v>33</v>
      </c>
      <c r="F1139" s="7" t="s">
        <v>1776</v>
      </c>
      <c r="G1139" s="9">
        <v>516101.81</v>
      </c>
      <c r="H1139" s="9">
        <v>0</v>
      </c>
      <c r="I1139" s="9">
        <v>0</v>
      </c>
    </row>
    <row r="1140" spans="1:9" s="12" customFormat="1" ht="48" customHeight="1">
      <c r="A1140" s="7" t="s">
        <v>1777</v>
      </c>
      <c r="B1140" s="8">
        <v>29979036001031</v>
      </c>
      <c r="C1140" s="7" t="s">
        <v>291</v>
      </c>
      <c r="D1140" s="7" t="s">
        <v>14</v>
      </c>
      <c r="E1140" s="7" t="s">
        <v>15</v>
      </c>
      <c r="F1140" s="7" t="s">
        <v>1778</v>
      </c>
      <c r="G1140" s="9">
        <v>73288.90000000001</v>
      </c>
      <c r="H1140" s="9">
        <v>0</v>
      </c>
      <c r="I1140" s="9">
        <v>0</v>
      </c>
    </row>
    <row r="1141" spans="1:9" s="12" customFormat="1" ht="48" customHeight="1">
      <c r="A1141" s="7" t="s">
        <v>1779</v>
      </c>
      <c r="B1141" s="8">
        <v>60701190000104</v>
      </c>
      <c r="C1141" s="7" t="s">
        <v>1780</v>
      </c>
      <c r="D1141" s="7" t="s">
        <v>14</v>
      </c>
      <c r="E1141" s="7" t="s">
        <v>15</v>
      </c>
      <c r="F1141" s="7" t="s">
        <v>1781</v>
      </c>
      <c r="G1141" s="9">
        <v>17.2</v>
      </c>
      <c r="H1141" s="9">
        <v>0</v>
      </c>
      <c r="I1141" s="9">
        <v>0</v>
      </c>
    </row>
    <row r="1142" spans="1:9" s="12" customFormat="1" ht="48" customHeight="1">
      <c r="A1142" s="7" t="s">
        <v>168</v>
      </c>
      <c r="B1142" s="8">
        <v>4153748000185</v>
      </c>
      <c r="C1142" s="7" t="s">
        <v>1782</v>
      </c>
      <c r="D1142" s="7" t="s">
        <v>14</v>
      </c>
      <c r="E1142" s="7" t="s">
        <v>15</v>
      </c>
      <c r="F1142" s="7" t="s">
        <v>1783</v>
      </c>
      <c r="G1142" s="9">
        <v>37800</v>
      </c>
      <c r="H1142" s="9">
        <v>0</v>
      </c>
      <c r="I1142" s="9">
        <v>0</v>
      </c>
    </row>
    <row r="1143" spans="1:9" s="12" customFormat="1" ht="48" customHeight="1">
      <c r="A1143" s="7" t="s">
        <v>974</v>
      </c>
      <c r="B1143" s="8" t="s">
        <v>1238</v>
      </c>
      <c r="C1143" s="7" t="s">
        <v>1256</v>
      </c>
      <c r="D1143" s="7" t="s">
        <v>14</v>
      </c>
      <c r="E1143" s="7" t="s">
        <v>15</v>
      </c>
      <c r="F1143" s="7" t="s">
        <v>1784</v>
      </c>
      <c r="G1143" s="9">
        <v>2046031.27</v>
      </c>
      <c r="H1143" s="9">
        <v>0</v>
      </c>
      <c r="I1143" s="9">
        <v>0</v>
      </c>
    </row>
    <row r="1144" spans="1:9" s="12" customFormat="1" ht="48" customHeight="1">
      <c r="A1144" s="7" t="s">
        <v>974</v>
      </c>
      <c r="B1144" s="8" t="s">
        <v>1238</v>
      </c>
      <c r="C1144" s="7" t="s">
        <v>1256</v>
      </c>
      <c r="D1144" s="7" t="s">
        <v>14</v>
      </c>
      <c r="E1144" s="7" t="s">
        <v>15</v>
      </c>
      <c r="F1144" s="7" t="s">
        <v>1785</v>
      </c>
      <c r="G1144" s="9">
        <v>127812</v>
      </c>
      <c r="H1144" s="9">
        <v>0</v>
      </c>
      <c r="I1144" s="9">
        <v>0</v>
      </c>
    </row>
    <row r="1145" spans="1:9" s="12" customFormat="1" ht="48" customHeight="1">
      <c r="A1145" s="7" t="s">
        <v>974</v>
      </c>
      <c r="B1145" s="8" t="s">
        <v>1238</v>
      </c>
      <c r="C1145" s="7" t="s">
        <v>1256</v>
      </c>
      <c r="D1145" s="7" t="s">
        <v>14</v>
      </c>
      <c r="E1145" s="7" t="s">
        <v>15</v>
      </c>
      <c r="F1145" s="7" t="s">
        <v>1786</v>
      </c>
      <c r="G1145" s="9">
        <v>14516.09</v>
      </c>
      <c r="H1145" s="9">
        <v>0</v>
      </c>
      <c r="I1145" s="9">
        <v>0</v>
      </c>
    </row>
    <row r="1146" spans="1:9" s="12" customFormat="1" ht="48" customHeight="1">
      <c r="A1146" s="7" t="s">
        <v>1787</v>
      </c>
      <c r="B1146" s="8">
        <v>57645116234</v>
      </c>
      <c r="C1146" s="7" t="s">
        <v>237</v>
      </c>
      <c r="D1146" s="7" t="s">
        <v>14</v>
      </c>
      <c r="E1146" s="7" t="s">
        <v>15</v>
      </c>
      <c r="F1146" s="7" t="s">
        <v>1788</v>
      </c>
      <c r="G1146" s="9">
        <v>1833.34</v>
      </c>
      <c r="H1146" s="9">
        <v>0</v>
      </c>
      <c r="I1146" s="9">
        <v>0</v>
      </c>
    </row>
    <row r="1147" spans="1:9" s="12" customFormat="1" ht="48" customHeight="1">
      <c r="A1147" s="7" t="s">
        <v>974</v>
      </c>
      <c r="B1147" s="8" t="s">
        <v>1285</v>
      </c>
      <c r="C1147" s="7" t="s">
        <v>1789</v>
      </c>
      <c r="D1147" s="7" t="s">
        <v>14</v>
      </c>
      <c r="E1147" s="7" t="s">
        <v>15</v>
      </c>
      <c r="F1147" s="7" t="s">
        <v>1790</v>
      </c>
      <c r="G1147" s="9">
        <v>900000</v>
      </c>
      <c r="H1147" s="9">
        <v>0</v>
      </c>
      <c r="I1147" s="9">
        <v>0</v>
      </c>
    </row>
    <row r="1148" spans="1:22" s="39" customFormat="1" ht="99" customHeight="1">
      <c r="A1148" s="7" t="s">
        <v>1791</v>
      </c>
      <c r="B1148" s="8">
        <v>2341467000120</v>
      </c>
      <c r="C1148" s="7" t="s">
        <v>1792</v>
      </c>
      <c r="D1148" s="7" t="s">
        <v>24</v>
      </c>
      <c r="E1148" s="7" t="s">
        <v>29</v>
      </c>
      <c r="F1148" s="7" t="s">
        <v>1793</v>
      </c>
      <c r="G1148" s="9">
        <v>115629.15</v>
      </c>
      <c r="H1148" s="9">
        <v>0</v>
      </c>
      <c r="I1148" s="9">
        <v>0</v>
      </c>
      <c r="J1148" s="12"/>
      <c r="K1148" s="12"/>
      <c r="L1148" s="12"/>
      <c r="M1148" s="12"/>
      <c r="N1148" s="12"/>
      <c r="O1148" s="12"/>
      <c r="P1148" s="12"/>
      <c r="Q1148" s="12"/>
      <c r="R1148" s="12"/>
      <c r="S1148" s="12"/>
      <c r="T1148" s="12"/>
      <c r="U1148" s="12"/>
      <c r="V1148" s="12"/>
    </row>
    <row r="1149" spans="1:22" s="39" customFormat="1" ht="48" customHeight="1">
      <c r="A1149" s="7" t="s">
        <v>974</v>
      </c>
      <c r="B1149" s="8" t="s">
        <v>1285</v>
      </c>
      <c r="C1149" s="7" t="s">
        <v>1794</v>
      </c>
      <c r="D1149" s="7" t="s">
        <v>14</v>
      </c>
      <c r="E1149" s="7" t="s">
        <v>15</v>
      </c>
      <c r="F1149" s="7" t="s">
        <v>1795</v>
      </c>
      <c r="G1149" s="9">
        <v>704543.74</v>
      </c>
      <c r="H1149" s="9">
        <v>0</v>
      </c>
      <c r="I1149" s="9">
        <v>0</v>
      </c>
      <c r="J1149" s="12"/>
      <c r="K1149" s="12"/>
      <c r="L1149" s="12"/>
      <c r="M1149" s="12"/>
      <c r="N1149" s="12"/>
      <c r="O1149" s="12"/>
      <c r="P1149" s="12"/>
      <c r="Q1149" s="12"/>
      <c r="R1149" s="12"/>
      <c r="S1149" s="12"/>
      <c r="T1149" s="12"/>
      <c r="U1149" s="12"/>
      <c r="V1149" s="12"/>
    </row>
    <row r="1150" spans="1:22" s="39" customFormat="1" ht="48" customHeight="1">
      <c r="A1150" s="7" t="s">
        <v>974</v>
      </c>
      <c r="B1150" s="8" t="s">
        <v>1285</v>
      </c>
      <c r="C1150" s="7" t="s">
        <v>1796</v>
      </c>
      <c r="D1150" s="7" t="s">
        <v>14</v>
      </c>
      <c r="E1150" s="7" t="s">
        <v>15</v>
      </c>
      <c r="F1150" s="7" t="s">
        <v>1797</v>
      </c>
      <c r="G1150" s="9">
        <v>421733.77</v>
      </c>
      <c r="H1150" s="9">
        <v>0</v>
      </c>
      <c r="I1150" s="9">
        <v>0</v>
      </c>
      <c r="J1150" s="12"/>
      <c r="K1150" s="12"/>
      <c r="L1150" s="12"/>
      <c r="M1150" s="12"/>
      <c r="N1150" s="12"/>
      <c r="O1150" s="12"/>
      <c r="P1150" s="12"/>
      <c r="Q1150" s="12"/>
      <c r="R1150" s="12"/>
      <c r="S1150" s="12"/>
      <c r="T1150" s="12"/>
      <c r="U1150" s="12"/>
      <c r="V1150" s="12"/>
    </row>
    <row r="1151" spans="1:22" s="39" customFormat="1" ht="48" customHeight="1">
      <c r="A1151" s="7" t="s">
        <v>974</v>
      </c>
      <c r="B1151" s="8" t="s">
        <v>1285</v>
      </c>
      <c r="C1151" s="7" t="s">
        <v>1794</v>
      </c>
      <c r="D1151" s="7" t="s">
        <v>14</v>
      </c>
      <c r="E1151" s="7" t="s">
        <v>15</v>
      </c>
      <c r="F1151" s="7" t="s">
        <v>1798</v>
      </c>
      <c r="G1151" s="9">
        <v>1607.8</v>
      </c>
      <c r="H1151" s="9">
        <v>0</v>
      </c>
      <c r="I1151" s="9">
        <v>0</v>
      </c>
      <c r="J1151" s="12"/>
      <c r="K1151" s="12"/>
      <c r="L1151" s="12"/>
      <c r="M1151" s="12"/>
      <c r="N1151" s="12"/>
      <c r="O1151" s="12"/>
      <c r="P1151" s="12"/>
      <c r="Q1151" s="12"/>
      <c r="R1151" s="12"/>
      <c r="S1151" s="12"/>
      <c r="T1151" s="12"/>
      <c r="U1151" s="12"/>
      <c r="V1151" s="12"/>
    </row>
    <row r="1152" spans="1:9" s="12" customFormat="1" ht="48" customHeight="1">
      <c r="A1152" s="7" t="s">
        <v>1799</v>
      </c>
      <c r="B1152" s="40">
        <v>29163790297</v>
      </c>
      <c r="C1152" s="31" t="s">
        <v>1800</v>
      </c>
      <c r="D1152" s="7" t="s">
        <v>14</v>
      </c>
      <c r="E1152" s="7" t="s">
        <v>15</v>
      </c>
      <c r="F1152" s="31" t="s">
        <v>1801</v>
      </c>
      <c r="G1152" s="9">
        <v>9088.29</v>
      </c>
      <c r="H1152" s="9">
        <v>0</v>
      </c>
      <c r="I1152" s="9">
        <v>0</v>
      </c>
    </row>
    <row r="1153" spans="1:9" s="12" customFormat="1" ht="48" customHeight="1">
      <c r="A1153" s="7" t="s">
        <v>1802</v>
      </c>
      <c r="B1153" s="40">
        <v>43850588220</v>
      </c>
      <c r="C1153" s="7" t="s">
        <v>237</v>
      </c>
      <c r="D1153" s="7" t="s">
        <v>14</v>
      </c>
      <c r="E1153" s="7" t="s">
        <v>15</v>
      </c>
      <c r="F1153" s="31" t="s">
        <v>1803</v>
      </c>
      <c r="G1153" s="9">
        <v>1953.95</v>
      </c>
      <c r="H1153" s="9">
        <v>0</v>
      </c>
      <c r="I1153" s="9">
        <v>0</v>
      </c>
    </row>
    <row r="1154" spans="1:9" s="12" customFormat="1" ht="48" customHeight="1">
      <c r="A1154" s="7" t="s">
        <v>1804</v>
      </c>
      <c r="B1154" s="40">
        <v>33000118000179</v>
      </c>
      <c r="C1154" s="31" t="s">
        <v>1805</v>
      </c>
      <c r="D1154" s="7" t="s">
        <v>14</v>
      </c>
      <c r="E1154" s="7" t="s">
        <v>15</v>
      </c>
      <c r="F1154" s="31" t="s">
        <v>1806</v>
      </c>
      <c r="G1154" s="9">
        <v>73.36</v>
      </c>
      <c r="H1154" s="9">
        <v>0</v>
      </c>
      <c r="I1154" s="9">
        <v>0</v>
      </c>
    </row>
    <row r="1155" spans="1:9" s="12" customFormat="1" ht="48" customHeight="1">
      <c r="A1155" s="7" t="s">
        <v>974</v>
      </c>
      <c r="B1155" s="8" t="s">
        <v>1285</v>
      </c>
      <c r="C1155" s="41" t="s">
        <v>1807</v>
      </c>
      <c r="D1155" s="7" t="s">
        <v>14</v>
      </c>
      <c r="E1155" s="7" t="s">
        <v>15</v>
      </c>
      <c r="F1155" s="31" t="s">
        <v>1808</v>
      </c>
      <c r="G1155" s="9">
        <v>23.86</v>
      </c>
      <c r="H1155" s="9">
        <v>0</v>
      </c>
      <c r="I1155" s="9">
        <v>0</v>
      </c>
    </row>
    <row r="1156" spans="1:9" s="12" customFormat="1" ht="48" customHeight="1">
      <c r="A1156" s="7" t="s">
        <v>1809</v>
      </c>
      <c r="B1156" s="8">
        <v>6372664000168</v>
      </c>
      <c r="C1156" s="41" t="s">
        <v>1090</v>
      </c>
      <c r="D1156" s="7" t="s">
        <v>24</v>
      </c>
      <c r="E1156" s="7" t="s">
        <v>33</v>
      </c>
      <c r="F1156" s="31" t="s">
        <v>1810</v>
      </c>
      <c r="G1156" s="9">
        <v>16475</v>
      </c>
      <c r="H1156" s="9">
        <v>0</v>
      </c>
      <c r="I1156" s="9">
        <v>0</v>
      </c>
    </row>
    <row r="1157" spans="1:9" s="12" customFormat="1" ht="48" customHeight="1">
      <c r="A1157" s="7" t="s">
        <v>1811</v>
      </c>
      <c r="B1157" s="40">
        <v>7186967000159</v>
      </c>
      <c r="C1157" s="41" t="s">
        <v>1812</v>
      </c>
      <c r="D1157" s="7" t="s">
        <v>24</v>
      </c>
      <c r="E1157" s="7" t="s">
        <v>33</v>
      </c>
      <c r="F1157" s="31" t="s">
        <v>1813</v>
      </c>
      <c r="G1157" s="9">
        <v>156</v>
      </c>
      <c r="H1157" s="9">
        <v>0</v>
      </c>
      <c r="I1157" s="9">
        <v>0</v>
      </c>
    </row>
    <row r="1158" spans="1:9" s="43" customFormat="1" ht="30" customHeight="1">
      <c r="A1158" s="7" t="s">
        <v>1814</v>
      </c>
      <c r="B1158" s="8">
        <v>34561730249</v>
      </c>
      <c r="C1158" s="42" t="s">
        <v>1815</v>
      </c>
      <c r="D1158" s="7" t="s">
        <v>24</v>
      </c>
      <c r="E1158" s="7" t="s">
        <v>20</v>
      </c>
      <c r="F1158" s="7" t="s">
        <v>1816</v>
      </c>
      <c r="G1158" s="9">
        <v>2500</v>
      </c>
      <c r="H1158" s="9">
        <v>0</v>
      </c>
      <c r="I1158" s="9">
        <v>0</v>
      </c>
    </row>
    <row r="1159" spans="1:9" s="17" customFormat="1" ht="42.75" customHeight="1">
      <c r="A1159" s="28" t="s">
        <v>974</v>
      </c>
      <c r="B1159" s="72" t="s">
        <v>1285</v>
      </c>
      <c r="C1159" s="17" t="s">
        <v>1817</v>
      </c>
      <c r="D1159" s="28" t="s">
        <v>14</v>
      </c>
      <c r="E1159" s="28" t="s">
        <v>15</v>
      </c>
      <c r="F1159" s="7" t="s">
        <v>1818</v>
      </c>
      <c r="G1159" s="9">
        <v>1224768.61</v>
      </c>
      <c r="H1159" s="9">
        <v>0</v>
      </c>
      <c r="I1159" s="9">
        <v>0</v>
      </c>
    </row>
    <row r="1160" spans="1:9" s="17" customFormat="1" ht="42.75" customHeight="1">
      <c r="A1160" s="28" t="s">
        <v>974</v>
      </c>
      <c r="B1160" s="72" t="s">
        <v>1285</v>
      </c>
      <c r="C1160" s="17" t="s">
        <v>1817</v>
      </c>
      <c r="D1160" s="28" t="s">
        <v>14</v>
      </c>
      <c r="E1160" s="28" t="s">
        <v>15</v>
      </c>
      <c r="F1160" s="7" t="s">
        <v>1819</v>
      </c>
      <c r="G1160" s="9">
        <v>381308.74</v>
      </c>
      <c r="H1160" s="9">
        <v>0</v>
      </c>
      <c r="I1160" s="9">
        <v>0</v>
      </c>
    </row>
    <row r="1161" spans="1:9" s="17" customFormat="1" ht="42.75" customHeight="1">
      <c r="A1161" s="28" t="s">
        <v>974</v>
      </c>
      <c r="B1161" s="72" t="s">
        <v>1285</v>
      </c>
      <c r="C1161" s="17" t="s">
        <v>1817</v>
      </c>
      <c r="D1161" s="28" t="s">
        <v>14</v>
      </c>
      <c r="E1161" s="28" t="s">
        <v>15</v>
      </c>
      <c r="F1161" s="7" t="s">
        <v>1820</v>
      </c>
      <c r="G1161" s="9">
        <v>40000</v>
      </c>
      <c r="H1161" s="9">
        <v>0</v>
      </c>
      <c r="I1161" s="9">
        <v>0</v>
      </c>
    </row>
    <row r="1162" spans="1:9" s="17" customFormat="1" ht="42.75" customHeight="1">
      <c r="A1162" s="28" t="s">
        <v>974</v>
      </c>
      <c r="B1162" s="72" t="s">
        <v>1285</v>
      </c>
      <c r="C1162" s="17" t="s">
        <v>1817</v>
      </c>
      <c r="D1162" s="28" t="s">
        <v>14</v>
      </c>
      <c r="E1162" s="28" t="s">
        <v>15</v>
      </c>
      <c r="F1162" s="7" t="s">
        <v>1821</v>
      </c>
      <c r="G1162" s="9">
        <v>20991.06</v>
      </c>
      <c r="H1162" s="9">
        <v>0</v>
      </c>
      <c r="I1162" s="9">
        <v>0</v>
      </c>
    </row>
    <row r="1163" spans="1:9" s="17" customFormat="1" ht="42.75" customHeight="1">
      <c r="A1163" s="28" t="s">
        <v>974</v>
      </c>
      <c r="B1163" s="72" t="s">
        <v>1285</v>
      </c>
      <c r="C1163" s="17" t="s">
        <v>1817</v>
      </c>
      <c r="D1163" s="28" t="s">
        <v>14</v>
      </c>
      <c r="E1163" s="28" t="s">
        <v>15</v>
      </c>
      <c r="F1163" s="7" t="s">
        <v>1822</v>
      </c>
      <c r="G1163" s="9">
        <v>20102.83</v>
      </c>
      <c r="H1163" s="9">
        <v>0</v>
      </c>
      <c r="I1163" s="9">
        <v>0</v>
      </c>
    </row>
    <row r="1164" spans="1:9" s="17" customFormat="1" ht="42.75" customHeight="1">
      <c r="A1164" s="28" t="s">
        <v>974</v>
      </c>
      <c r="B1164" s="72" t="s">
        <v>1285</v>
      </c>
      <c r="C1164" s="17" t="s">
        <v>1817</v>
      </c>
      <c r="D1164" s="28" t="s">
        <v>14</v>
      </c>
      <c r="E1164" s="28" t="s">
        <v>15</v>
      </c>
      <c r="F1164" s="7" t="s">
        <v>1823</v>
      </c>
      <c r="G1164" s="9">
        <v>14436.13</v>
      </c>
      <c r="H1164" s="9">
        <v>0</v>
      </c>
      <c r="I1164" s="9">
        <v>0</v>
      </c>
    </row>
    <row r="1165" spans="1:9" s="17" customFormat="1" ht="42.75" customHeight="1">
      <c r="A1165" s="28" t="s">
        <v>974</v>
      </c>
      <c r="B1165" s="72" t="s">
        <v>1285</v>
      </c>
      <c r="C1165" s="17" t="s">
        <v>1817</v>
      </c>
      <c r="D1165" s="28" t="s">
        <v>14</v>
      </c>
      <c r="E1165" s="28" t="s">
        <v>15</v>
      </c>
      <c r="F1165" s="7" t="s">
        <v>1824</v>
      </c>
      <c r="G1165" s="9">
        <v>12736.92</v>
      </c>
      <c r="H1165" s="9">
        <v>0</v>
      </c>
      <c r="I1165" s="9">
        <v>0</v>
      </c>
    </row>
    <row r="1166" spans="1:9" s="17" customFormat="1" ht="42.75" customHeight="1">
      <c r="A1166" s="28" t="s">
        <v>974</v>
      </c>
      <c r="B1166" s="72" t="s">
        <v>1285</v>
      </c>
      <c r="C1166" s="17" t="s">
        <v>1817</v>
      </c>
      <c r="D1166" s="28" t="s">
        <v>14</v>
      </c>
      <c r="E1166" s="28" t="s">
        <v>15</v>
      </c>
      <c r="F1166" s="7" t="s">
        <v>1825</v>
      </c>
      <c r="G1166" s="9">
        <v>9166.72</v>
      </c>
      <c r="H1166" s="9">
        <v>0</v>
      </c>
      <c r="I1166" s="9">
        <v>0</v>
      </c>
    </row>
    <row r="1167" spans="1:9" s="17" customFormat="1" ht="42.75" customHeight="1">
      <c r="A1167" s="28" t="s">
        <v>974</v>
      </c>
      <c r="B1167" s="72" t="s">
        <v>1285</v>
      </c>
      <c r="C1167" s="17" t="s">
        <v>1817</v>
      </c>
      <c r="D1167" s="28" t="s">
        <v>14</v>
      </c>
      <c r="E1167" s="28" t="s">
        <v>15</v>
      </c>
      <c r="F1167" s="7" t="s">
        <v>1826</v>
      </c>
      <c r="G1167" s="9">
        <v>2700.56</v>
      </c>
      <c r="H1167" s="9">
        <v>0</v>
      </c>
      <c r="I1167" s="9">
        <v>0</v>
      </c>
    </row>
    <row r="1168" spans="1:9" s="17" customFormat="1" ht="42.75" customHeight="1">
      <c r="A1168" s="28" t="s">
        <v>974</v>
      </c>
      <c r="B1168" s="72" t="s">
        <v>1285</v>
      </c>
      <c r="C1168" s="17" t="s">
        <v>1817</v>
      </c>
      <c r="D1168" s="28" t="s">
        <v>14</v>
      </c>
      <c r="E1168" s="28" t="s">
        <v>15</v>
      </c>
      <c r="F1168" s="7" t="s">
        <v>1827</v>
      </c>
      <c r="G1168" s="9">
        <v>969.65</v>
      </c>
      <c r="H1168" s="9">
        <v>0</v>
      </c>
      <c r="I1168" s="9">
        <v>0</v>
      </c>
    </row>
    <row r="1169" spans="1:9" s="17" customFormat="1" ht="42.75" customHeight="1">
      <c r="A1169" s="28" t="s">
        <v>974</v>
      </c>
      <c r="B1169" s="72" t="s">
        <v>1285</v>
      </c>
      <c r="C1169" s="17" t="s">
        <v>1817</v>
      </c>
      <c r="D1169" s="28" t="s">
        <v>14</v>
      </c>
      <c r="E1169" s="28" t="s">
        <v>15</v>
      </c>
      <c r="F1169" s="7" t="s">
        <v>1828</v>
      </c>
      <c r="G1169" s="9">
        <v>195.85</v>
      </c>
      <c r="H1169" s="9">
        <v>0</v>
      </c>
      <c r="I1169" s="9">
        <v>0</v>
      </c>
    </row>
    <row r="1170" spans="1:9" s="17" customFormat="1" ht="42.75" customHeight="1">
      <c r="A1170" s="28" t="s">
        <v>974</v>
      </c>
      <c r="B1170" s="72" t="s">
        <v>1285</v>
      </c>
      <c r="C1170" s="17" t="s">
        <v>1817</v>
      </c>
      <c r="D1170" s="28" t="s">
        <v>14</v>
      </c>
      <c r="E1170" s="28" t="s">
        <v>15</v>
      </c>
      <c r="F1170" s="7" t="s">
        <v>1829</v>
      </c>
      <c r="G1170" s="9">
        <v>160.82</v>
      </c>
      <c r="H1170" s="9">
        <v>0</v>
      </c>
      <c r="I1170" s="9">
        <v>0</v>
      </c>
    </row>
    <row r="1171" spans="1:9" s="17" customFormat="1" ht="42.75" customHeight="1">
      <c r="A1171" s="28" t="s">
        <v>974</v>
      </c>
      <c r="B1171" s="72" t="s">
        <v>1285</v>
      </c>
      <c r="C1171" s="17" t="s">
        <v>1817</v>
      </c>
      <c r="D1171" s="28" t="s">
        <v>14</v>
      </c>
      <c r="E1171" s="28" t="s">
        <v>15</v>
      </c>
      <c r="F1171" s="7" t="s">
        <v>1830</v>
      </c>
      <c r="G1171" s="9">
        <v>110.13</v>
      </c>
      <c r="H1171" s="9">
        <v>0</v>
      </c>
      <c r="I1171" s="9">
        <v>0</v>
      </c>
    </row>
    <row r="1172" spans="1:9" s="17" customFormat="1" ht="42.75" customHeight="1">
      <c r="A1172" s="28" t="s">
        <v>974</v>
      </c>
      <c r="B1172" s="72" t="s">
        <v>1285</v>
      </c>
      <c r="C1172" s="17" t="s">
        <v>1817</v>
      </c>
      <c r="D1172" s="28" t="s">
        <v>14</v>
      </c>
      <c r="E1172" s="28" t="s">
        <v>15</v>
      </c>
      <c r="F1172" s="7" t="s">
        <v>1831</v>
      </c>
      <c r="G1172" s="9">
        <v>4640444.37</v>
      </c>
      <c r="H1172" s="9">
        <v>0</v>
      </c>
      <c r="I1172" s="9">
        <v>0</v>
      </c>
    </row>
    <row r="1173" spans="1:9" s="17" customFormat="1" ht="42.75" customHeight="1">
      <c r="A1173" s="28" t="s">
        <v>974</v>
      </c>
      <c r="B1173" s="72" t="s">
        <v>1285</v>
      </c>
      <c r="C1173" s="17" t="s">
        <v>1817</v>
      </c>
      <c r="D1173" s="28" t="s">
        <v>14</v>
      </c>
      <c r="E1173" s="28" t="s">
        <v>15</v>
      </c>
      <c r="F1173" s="7" t="s">
        <v>1832</v>
      </c>
      <c r="G1173" s="9">
        <v>4467981.08</v>
      </c>
      <c r="H1173" s="9">
        <v>0</v>
      </c>
      <c r="I1173" s="9">
        <v>0</v>
      </c>
    </row>
    <row r="1174" spans="1:9" s="17" customFormat="1" ht="42.75" customHeight="1">
      <c r="A1174" s="28" t="s">
        <v>974</v>
      </c>
      <c r="B1174" s="72" t="s">
        <v>1285</v>
      </c>
      <c r="C1174" s="17" t="s">
        <v>1817</v>
      </c>
      <c r="D1174" s="28" t="s">
        <v>14</v>
      </c>
      <c r="E1174" s="28" t="s">
        <v>15</v>
      </c>
      <c r="F1174" s="7" t="s">
        <v>1833</v>
      </c>
      <c r="G1174" s="9">
        <v>3217767.04</v>
      </c>
      <c r="H1174" s="9">
        <v>0</v>
      </c>
      <c r="I1174" s="9">
        <v>0</v>
      </c>
    </row>
    <row r="1175" spans="1:9" s="17" customFormat="1" ht="42.75" customHeight="1">
      <c r="A1175" s="28" t="s">
        <v>974</v>
      </c>
      <c r="B1175" s="72" t="s">
        <v>1285</v>
      </c>
      <c r="C1175" s="17" t="s">
        <v>1817</v>
      </c>
      <c r="D1175" s="28" t="s">
        <v>14</v>
      </c>
      <c r="E1175" s="28" t="s">
        <v>15</v>
      </c>
      <c r="F1175" s="7" t="s">
        <v>1834</v>
      </c>
      <c r="G1175" s="9">
        <v>694056.06</v>
      </c>
      <c r="H1175" s="9">
        <v>0</v>
      </c>
      <c r="I1175" s="9">
        <v>0</v>
      </c>
    </row>
    <row r="1176" spans="1:9" s="17" customFormat="1" ht="42.75" customHeight="1">
      <c r="A1176" s="28" t="s">
        <v>974</v>
      </c>
      <c r="B1176" s="72" t="s">
        <v>1285</v>
      </c>
      <c r="C1176" s="17" t="s">
        <v>1817</v>
      </c>
      <c r="D1176" s="28" t="s">
        <v>14</v>
      </c>
      <c r="E1176" s="28" t="s">
        <v>15</v>
      </c>
      <c r="F1176" s="7" t="s">
        <v>1835</v>
      </c>
      <c r="G1176" s="9">
        <v>551559.83</v>
      </c>
      <c r="H1176" s="9">
        <v>0</v>
      </c>
      <c r="I1176" s="9">
        <v>0</v>
      </c>
    </row>
    <row r="1177" spans="1:9" s="17" customFormat="1" ht="42.75" customHeight="1">
      <c r="A1177" s="28" t="s">
        <v>974</v>
      </c>
      <c r="B1177" s="72" t="s">
        <v>1285</v>
      </c>
      <c r="C1177" s="17" t="s">
        <v>1817</v>
      </c>
      <c r="D1177" s="28" t="s">
        <v>14</v>
      </c>
      <c r="E1177" s="28" t="s">
        <v>15</v>
      </c>
      <c r="F1177" s="7" t="s">
        <v>1836</v>
      </c>
      <c r="G1177" s="9">
        <v>272270.27</v>
      </c>
      <c r="H1177" s="9">
        <v>0</v>
      </c>
      <c r="I1177" s="9">
        <v>0</v>
      </c>
    </row>
    <row r="1178" spans="1:9" s="17" customFormat="1" ht="42.75" customHeight="1">
      <c r="A1178" s="28" t="s">
        <v>974</v>
      </c>
      <c r="B1178" s="72" t="s">
        <v>1285</v>
      </c>
      <c r="C1178" s="17" t="s">
        <v>1817</v>
      </c>
      <c r="D1178" s="28" t="s">
        <v>14</v>
      </c>
      <c r="E1178" s="28" t="s">
        <v>15</v>
      </c>
      <c r="F1178" s="7" t="s">
        <v>1837</v>
      </c>
      <c r="G1178" s="9">
        <v>167161.9</v>
      </c>
      <c r="H1178" s="9">
        <v>0</v>
      </c>
      <c r="I1178" s="9">
        <v>0</v>
      </c>
    </row>
    <row r="1179" spans="1:9" s="17" customFormat="1" ht="42.75" customHeight="1">
      <c r="A1179" s="28" t="s">
        <v>974</v>
      </c>
      <c r="B1179" s="72" t="s">
        <v>1285</v>
      </c>
      <c r="C1179" s="17" t="s">
        <v>1817</v>
      </c>
      <c r="D1179" s="28" t="s">
        <v>14</v>
      </c>
      <c r="E1179" s="28" t="s">
        <v>15</v>
      </c>
      <c r="F1179" s="7" t="s">
        <v>1838</v>
      </c>
      <c r="G1179" s="9">
        <v>79596</v>
      </c>
      <c r="H1179" s="9">
        <v>0</v>
      </c>
      <c r="I1179" s="9">
        <v>0</v>
      </c>
    </row>
    <row r="1180" spans="1:9" s="17" customFormat="1" ht="42.75" customHeight="1">
      <c r="A1180" s="28" t="s">
        <v>974</v>
      </c>
      <c r="B1180" s="72" t="s">
        <v>1285</v>
      </c>
      <c r="C1180" s="17" t="s">
        <v>1817</v>
      </c>
      <c r="D1180" s="28" t="s">
        <v>14</v>
      </c>
      <c r="E1180" s="28" t="s">
        <v>15</v>
      </c>
      <c r="F1180" s="7" t="s">
        <v>1839</v>
      </c>
      <c r="G1180" s="9">
        <v>21906.6</v>
      </c>
      <c r="H1180" s="9">
        <v>0</v>
      </c>
      <c r="I1180" s="9">
        <v>0</v>
      </c>
    </row>
    <row r="1181" spans="1:9" s="17" customFormat="1" ht="42.75" customHeight="1">
      <c r="A1181" s="28" t="s">
        <v>974</v>
      </c>
      <c r="B1181" s="72" t="s">
        <v>1285</v>
      </c>
      <c r="C1181" s="17" t="s">
        <v>1817</v>
      </c>
      <c r="D1181" s="28" t="s">
        <v>14</v>
      </c>
      <c r="E1181" s="28" t="s">
        <v>15</v>
      </c>
      <c r="F1181" s="7" t="s">
        <v>1840</v>
      </c>
      <c r="G1181" s="9">
        <v>15042.52</v>
      </c>
      <c r="H1181" s="9">
        <v>0</v>
      </c>
      <c r="I1181" s="9">
        <v>0</v>
      </c>
    </row>
    <row r="1182" spans="1:9" s="17" customFormat="1" ht="42.75" customHeight="1">
      <c r="A1182" s="28" t="s">
        <v>974</v>
      </c>
      <c r="B1182" s="72" t="s">
        <v>1285</v>
      </c>
      <c r="C1182" s="17" t="s">
        <v>1817</v>
      </c>
      <c r="D1182" s="28" t="s">
        <v>14</v>
      </c>
      <c r="E1182" s="28" t="s">
        <v>15</v>
      </c>
      <c r="F1182" s="7" t="s">
        <v>1841</v>
      </c>
      <c r="G1182" s="9">
        <v>7834.51</v>
      </c>
      <c r="H1182" s="9">
        <v>0</v>
      </c>
      <c r="I1182" s="9">
        <v>0</v>
      </c>
    </row>
    <row r="1183" spans="1:9" s="17" customFormat="1" ht="42.75" customHeight="1">
      <c r="A1183" s="28" t="s">
        <v>974</v>
      </c>
      <c r="B1183" s="72" t="s">
        <v>1285</v>
      </c>
      <c r="C1183" s="17" t="s">
        <v>1817</v>
      </c>
      <c r="D1183" s="28" t="s">
        <v>14</v>
      </c>
      <c r="E1183" s="28" t="s">
        <v>15</v>
      </c>
      <c r="F1183" s="7" t="s">
        <v>1842</v>
      </c>
      <c r="G1183" s="9">
        <v>1100</v>
      </c>
      <c r="H1183" s="9">
        <v>0</v>
      </c>
      <c r="I1183" s="9">
        <v>0</v>
      </c>
    </row>
    <row r="1184" spans="1:9" s="17" customFormat="1" ht="42.75" customHeight="1">
      <c r="A1184" s="28" t="s">
        <v>974</v>
      </c>
      <c r="B1184" s="72" t="s">
        <v>1285</v>
      </c>
      <c r="C1184" s="17" t="s">
        <v>1817</v>
      </c>
      <c r="D1184" s="28" t="s">
        <v>14</v>
      </c>
      <c r="E1184" s="28" t="s">
        <v>15</v>
      </c>
      <c r="F1184" s="7" t="s">
        <v>1843</v>
      </c>
      <c r="G1184" s="9">
        <v>955.71</v>
      </c>
      <c r="H1184" s="9">
        <v>0</v>
      </c>
      <c r="I1184" s="9">
        <v>0</v>
      </c>
    </row>
    <row r="1185" spans="1:9" s="17" customFormat="1" ht="42.75" customHeight="1">
      <c r="A1185" s="28" t="s">
        <v>974</v>
      </c>
      <c r="B1185" s="72" t="s">
        <v>1285</v>
      </c>
      <c r="C1185" s="17" t="s">
        <v>1817</v>
      </c>
      <c r="D1185" s="28" t="s">
        <v>14</v>
      </c>
      <c r="E1185" s="28" t="s">
        <v>15</v>
      </c>
      <c r="F1185" s="7" t="s">
        <v>1844</v>
      </c>
      <c r="G1185" s="9">
        <v>121.09</v>
      </c>
      <c r="H1185" s="9">
        <v>0</v>
      </c>
      <c r="I1185" s="9">
        <v>0</v>
      </c>
    </row>
    <row r="1186" spans="1:9" s="43" customFormat="1" ht="30" customHeight="1">
      <c r="A1186" s="7" t="s">
        <v>1777</v>
      </c>
      <c r="B1186" s="8">
        <v>29979036001031</v>
      </c>
      <c r="C1186" s="17" t="s">
        <v>1817</v>
      </c>
      <c r="D1186" s="7" t="s">
        <v>14</v>
      </c>
      <c r="E1186" s="7" t="s">
        <v>15</v>
      </c>
      <c r="F1186" s="31" t="s">
        <v>1845</v>
      </c>
      <c r="G1186" s="9">
        <v>65613.24</v>
      </c>
      <c r="H1186" s="9">
        <v>0</v>
      </c>
      <c r="I1186" s="9">
        <v>0</v>
      </c>
    </row>
    <row r="1187" spans="1:9" s="17" customFormat="1" ht="42.75" customHeight="1">
      <c r="A1187" s="7" t="s">
        <v>1777</v>
      </c>
      <c r="B1187" s="8">
        <v>29979036001031</v>
      </c>
      <c r="C1187" s="17" t="s">
        <v>1817</v>
      </c>
      <c r="D1187" s="7" t="s">
        <v>14</v>
      </c>
      <c r="E1187" s="7" t="s">
        <v>15</v>
      </c>
      <c r="F1187" s="17" t="s">
        <v>1846</v>
      </c>
      <c r="G1187" s="9">
        <v>65613.24</v>
      </c>
      <c r="H1187" s="9">
        <v>0</v>
      </c>
      <c r="I1187" s="9">
        <v>0</v>
      </c>
    </row>
    <row r="1188" spans="1:9" ht="27" customHeight="1">
      <c r="A1188" s="44" t="s">
        <v>1847</v>
      </c>
      <c r="B1188" s="45"/>
      <c r="C1188" s="45"/>
      <c r="D1188" s="46"/>
      <c r="E1188" s="45"/>
      <c r="F1188" s="45"/>
      <c r="G1188" s="47">
        <f>SUM(G7:G1187)</f>
        <v>264139132.38000003</v>
      </c>
      <c r="H1188" s="47">
        <f>SUM(H7:H1187)</f>
        <v>22478454.359999996</v>
      </c>
      <c r="I1188" s="47">
        <f>SUM(I7:I1187)</f>
        <v>189712239.59999996</v>
      </c>
    </row>
    <row r="1189" spans="1:9" ht="14.25" customHeight="1">
      <c r="A1189" s="48"/>
      <c r="B1189" s="49"/>
      <c r="C1189" s="49"/>
      <c r="D1189" s="50"/>
      <c r="E1189" s="51"/>
      <c r="F1189" s="51"/>
      <c r="G1189" s="51"/>
      <c r="H1189" s="51"/>
      <c r="I1189" s="51"/>
    </row>
    <row r="1190" spans="1:9" ht="14.25" customHeight="1">
      <c r="A1190" s="131" t="s">
        <v>0</v>
      </c>
      <c r="B1190" s="131"/>
      <c r="C1190" s="131"/>
      <c r="D1190" s="131"/>
      <c r="E1190" s="131"/>
      <c r="F1190" s="131"/>
      <c r="G1190" s="131"/>
      <c r="H1190" s="131"/>
      <c r="I1190" s="131"/>
    </row>
    <row r="1191" spans="1:9" ht="21" customHeight="1">
      <c r="A1191" s="134" t="s">
        <v>1848</v>
      </c>
      <c r="B1191" s="134"/>
      <c r="C1191" s="134"/>
      <c r="D1191" s="134"/>
      <c r="E1191" s="134"/>
      <c r="F1191" s="134"/>
      <c r="G1191" s="134"/>
      <c r="H1191" s="134"/>
      <c r="I1191" s="134"/>
    </row>
    <row r="1192" spans="1:9" ht="14.25" customHeight="1">
      <c r="A1192" s="52" t="s">
        <v>3</v>
      </c>
      <c r="B1192" s="52" t="s">
        <v>4</v>
      </c>
      <c r="C1192" s="52" t="s">
        <v>5</v>
      </c>
      <c r="D1192" s="52" t="s">
        <v>6</v>
      </c>
      <c r="E1192" s="52" t="s">
        <v>7</v>
      </c>
      <c r="F1192" s="52" t="s">
        <v>8</v>
      </c>
      <c r="G1192" s="52" t="s">
        <v>9</v>
      </c>
      <c r="H1192" s="52" t="s">
        <v>10</v>
      </c>
      <c r="I1192" s="52" t="s">
        <v>11</v>
      </c>
    </row>
    <row r="1193" spans="1:22" s="53" customFormat="1" ht="44.25" customHeight="1">
      <c r="A1193" s="7" t="s">
        <v>1849</v>
      </c>
      <c r="B1193" s="8" t="s">
        <v>1850</v>
      </c>
      <c r="C1193" s="7" t="s">
        <v>1851</v>
      </c>
      <c r="D1193" s="7" t="s">
        <v>24</v>
      </c>
      <c r="E1193" s="7" t="s">
        <v>1852</v>
      </c>
      <c r="F1193" s="7" t="s">
        <v>1853</v>
      </c>
      <c r="G1193" s="9">
        <v>0</v>
      </c>
      <c r="H1193" s="9">
        <v>0</v>
      </c>
      <c r="I1193" s="9">
        <v>934.12</v>
      </c>
      <c r="J1193" s="56"/>
      <c r="K1193" s="56"/>
      <c r="L1193" s="56"/>
      <c r="M1193" s="56"/>
      <c r="N1193" s="56"/>
      <c r="O1193" s="56"/>
      <c r="P1193" s="56"/>
      <c r="Q1193" s="56"/>
      <c r="R1193" s="56"/>
      <c r="S1193" s="56"/>
      <c r="T1193" s="56"/>
      <c r="U1193" s="56"/>
      <c r="V1193" s="56"/>
    </row>
    <row r="1194" spans="1:22" s="53" customFormat="1" ht="36" customHeight="1">
      <c r="A1194" s="7" t="s">
        <v>1854</v>
      </c>
      <c r="B1194" s="8" t="s">
        <v>1855</v>
      </c>
      <c r="C1194" s="7" t="s">
        <v>1856</v>
      </c>
      <c r="D1194" s="7" t="s">
        <v>24</v>
      </c>
      <c r="E1194" s="7" t="s">
        <v>1852</v>
      </c>
      <c r="F1194" s="7" t="s">
        <v>1857</v>
      </c>
      <c r="G1194" s="9">
        <v>0</v>
      </c>
      <c r="H1194" s="9">
        <v>0</v>
      </c>
      <c r="I1194" s="9">
        <v>3544.06</v>
      </c>
      <c r="J1194" s="56"/>
      <c r="K1194" s="56"/>
      <c r="L1194" s="56"/>
      <c r="M1194" s="56"/>
      <c r="N1194" s="56"/>
      <c r="O1194" s="56"/>
      <c r="P1194" s="56"/>
      <c r="Q1194" s="56"/>
      <c r="R1194" s="56"/>
      <c r="S1194" s="56"/>
      <c r="T1194" s="56"/>
      <c r="U1194" s="56"/>
      <c r="V1194" s="56"/>
    </row>
    <row r="1195" spans="1:22" s="53" customFormat="1" ht="36" customHeight="1">
      <c r="A1195" s="7" t="s">
        <v>1854</v>
      </c>
      <c r="B1195" s="8" t="s">
        <v>1855</v>
      </c>
      <c r="C1195" s="7" t="s">
        <v>1858</v>
      </c>
      <c r="D1195" s="7" t="s">
        <v>24</v>
      </c>
      <c r="E1195" s="7" t="s">
        <v>1852</v>
      </c>
      <c r="F1195" s="7" t="s">
        <v>1859</v>
      </c>
      <c r="G1195" s="9">
        <v>0</v>
      </c>
      <c r="H1195" s="9">
        <v>0</v>
      </c>
      <c r="I1195" s="9">
        <v>22250.92</v>
      </c>
      <c r="J1195" s="56"/>
      <c r="K1195" s="56"/>
      <c r="L1195" s="56"/>
      <c r="M1195" s="56"/>
      <c r="N1195" s="56"/>
      <c r="O1195" s="56"/>
      <c r="P1195" s="56"/>
      <c r="Q1195" s="56"/>
      <c r="R1195" s="56"/>
      <c r="S1195" s="56"/>
      <c r="T1195" s="56"/>
      <c r="U1195" s="56"/>
      <c r="V1195" s="56"/>
    </row>
    <row r="1196" spans="1:22" s="53" customFormat="1" ht="36" customHeight="1">
      <c r="A1196" s="7" t="s">
        <v>1860</v>
      </c>
      <c r="B1196" s="8" t="s">
        <v>1861</v>
      </c>
      <c r="C1196" s="7" t="s">
        <v>1862</v>
      </c>
      <c r="D1196" s="7" t="s">
        <v>14</v>
      </c>
      <c r="E1196" s="7" t="s">
        <v>20</v>
      </c>
      <c r="F1196" s="7" t="s">
        <v>1863</v>
      </c>
      <c r="G1196" s="9">
        <v>0</v>
      </c>
      <c r="H1196" s="9">
        <v>0</v>
      </c>
      <c r="I1196" s="9">
        <f>5538.77+3282.12</f>
        <v>8820.89</v>
      </c>
      <c r="J1196" s="56"/>
      <c r="K1196" s="56"/>
      <c r="L1196" s="56"/>
      <c r="M1196" s="56"/>
      <c r="N1196" s="56"/>
      <c r="O1196" s="56"/>
      <c r="P1196" s="56"/>
      <c r="Q1196" s="56"/>
      <c r="R1196" s="56"/>
      <c r="S1196" s="56"/>
      <c r="T1196" s="56"/>
      <c r="U1196" s="56"/>
      <c r="V1196" s="56"/>
    </row>
    <row r="1197" spans="1:22" s="53" customFormat="1" ht="36" customHeight="1">
      <c r="A1197" s="7" t="s">
        <v>1864</v>
      </c>
      <c r="B1197" s="8" t="s">
        <v>1865</v>
      </c>
      <c r="C1197" s="7" t="s">
        <v>1866</v>
      </c>
      <c r="D1197" s="7" t="s">
        <v>24</v>
      </c>
      <c r="E1197" s="7" t="s">
        <v>1852</v>
      </c>
      <c r="F1197" s="7" t="s">
        <v>1867</v>
      </c>
      <c r="G1197" s="9">
        <v>0</v>
      </c>
      <c r="H1197" s="9">
        <v>0</v>
      </c>
      <c r="I1197" s="9">
        <v>4568.86</v>
      </c>
      <c r="J1197" s="56"/>
      <c r="K1197" s="56"/>
      <c r="L1197" s="56"/>
      <c r="M1197" s="56"/>
      <c r="N1197" s="56"/>
      <c r="O1197" s="56"/>
      <c r="P1197" s="56"/>
      <c r="Q1197" s="56"/>
      <c r="R1197" s="56"/>
      <c r="S1197" s="56"/>
      <c r="T1197" s="56"/>
      <c r="U1197" s="56"/>
      <c r="V1197" s="56"/>
    </row>
    <row r="1198" spans="1:22" s="53" customFormat="1" ht="36" customHeight="1">
      <c r="A1198" s="7" t="s">
        <v>1868</v>
      </c>
      <c r="B1198" s="8" t="s">
        <v>1869</v>
      </c>
      <c r="C1198" s="7" t="s">
        <v>1870</v>
      </c>
      <c r="D1198" s="7" t="s">
        <v>24</v>
      </c>
      <c r="E1198" s="7" t="s">
        <v>1852</v>
      </c>
      <c r="F1198" s="7" t="s">
        <v>1871</v>
      </c>
      <c r="G1198" s="9">
        <v>0</v>
      </c>
      <c r="H1198" s="9">
        <v>0</v>
      </c>
      <c r="I1198" s="9">
        <v>3520</v>
      </c>
      <c r="J1198" s="56"/>
      <c r="K1198" s="56"/>
      <c r="L1198" s="56"/>
      <c r="M1198" s="56"/>
      <c r="N1198" s="56"/>
      <c r="O1198" s="56"/>
      <c r="P1198" s="56"/>
      <c r="Q1198" s="56"/>
      <c r="R1198" s="56"/>
      <c r="S1198" s="56"/>
      <c r="T1198" s="56"/>
      <c r="U1198" s="56"/>
      <c r="V1198" s="56"/>
    </row>
    <row r="1199" spans="1:22" s="53" customFormat="1" ht="36" customHeight="1">
      <c r="A1199" s="7" t="s">
        <v>1872</v>
      </c>
      <c r="B1199" s="8" t="s">
        <v>1873</v>
      </c>
      <c r="C1199" s="7" t="s">
        <v>62</v>
      </c>
      <c r="D1199" s="7" t="s">
        <v>24</v>
      </c>
      <c r="E1199" s="7" t="s">
        <v>1852</v>
      </c>
      <c r="F1199" s="7" t="s">
        <v>1874</v>
      </c>
      <c r="G1199" s="9">
        <v>0</v>
      </c>
      <c r="H1199" s="9">
        <v>0</v>
      </c>
      <c r="I1199" s="9">
        <v>2575</v>
      </c>
      <c r="J1199" s="56"/>
      <c r="K1199" s="56"/>
      <c r="L1199" s="56"/>
      <c r="M1199" s="56"/>
      <c r="N1199" s="56"/>
      <c r="O1199" s="56"/>
      <c r="P1199" s="56"/>
      <c r="Q1199" s="56"/>
      <c r="R1199" s="56"/>
      <c r="S1199" s="56"/>
      <c r="T1199" s="56"/>
      <c r="U1199" s="56"/>
      <c r="V1199" s="56"/>
    </row>
    <row r="1200" spans="1:22" s="53" customFormat="1" ht="36" customHeight="1">
      <c r="A1200" s="7" t="s">
        <v>1875</v>
      </c>
      <c r="B1200" s="8" t="s">
        <v>1876</v>
      </c>
      <c r="C1200" s="7" t="s">
        <v>1877</v>
      </c>
      <c r="D1200" s="7" t="s">
        <v>24</v>
      </c>
      <c r="E1200" s="7" t="s">
        <v>20</v>
      </c>
      <c r="F1200" s="7" t="s">
        <v>1878</v>
      </c>
      <c r="G1200" s="9">
        <v>0</v>
      </c>
      <c r="H1200" s="9">
        <v>0</v>
      </c>
      <c r="I1200" s="9">
        <v>783.2</v>
      </c>
      <c r="J1200" s="56"/>
      <c r="K1200" s="56"/>
      <c r="L1200" s="56"/>
      <c r="M1200" s="56"/>
      <c r="N1200" s="56"/>
      <c r="O1200" s="56"/>
      <c r="P1200" s="56"/>
      <c r="Q1200" s="56"/>
      <c r="R1200" s="56"/>
      <c r="S1200" s="56"/>
      <c r="T1200" s="56"/>
      <c r="U1200" s="56"/>
      <c r="V1200" s="56"/>
    </row>
    <row r="1201" spans="1:22" s="53" customFormat="1" ht="36" customHeight="1">
      <c r="A1201" s="7" t="s">
        <v>1860</v>
      </c>
      <c r="B1201" s="8" t="s">
        <v>1861</v>
      </c>
      <c r="C1201" s="7" t="s">
        <v>83</v>
      </c>
      <c r="D1201" s="7" t="s">
        <v>14</v>
      </c>
      <c r="E1201" s="7" t="s">
        <v>20</v>
      </c>
      <c r="F1201" s="7" t="s">
        <v>1879</v>
      </c>
      <c r="G1201" s="9">
        <v>0</v>
      </c>
      <c r="H1201" s="9">
        <v>0</v>
      </c>
      <c r="I1201" s="9">
        <v>280.01</v>
      </c>
      <c r="J1201" s="56"/>
      <c r="K1201" s="56"/>
      <c r="L1201" s="56"/>
      <c r="M1201" s="56"/>
      <c r="N1201" s="56"/>
      <c r="O1201" s="56"/>
      <c r="P1201" s="56"/>
      <c r="Q1201" s="56"/>
      <c r="R1201" s="56"/>
      <c r="S1201" s="56"/>
      <c r="T1201" s="56"/>
      <c r="U1201" s="56"/>
      <c r="V1201" s="56"/>
    </row>
    <row r="1202" spans="1:22" s="53" customFormat="1" ht="36" customHeight="1">
      <c r="A1202" s="7" t="s">
        <v>1880</v>
      </c>
      <c r="B1202" s="8" t="s">
        <v>1881</v>
      </c>
      <c r="C1202" s="7" t="s">
        <v>86</v>
      </c>
      <c r="D1202" s="7" t="s">
        <v>14</v>
      </c>
      <c r="E1202" s="7" t="s">
        <v>20</v>
      </c>
      <c r="F1202" s="7" t="s">
        <v>1882</v>
      </c>
      <c r="G1202" s="9">
        <v>0</v>
      </c>
      <c r="H1202" s="9">
        <v>0</v>
      </c>
      <c r="I1202" s="9">
        <v>45000</v>
      </c>
      <c r="J1202" s="56"/>
      <c r="K1202" s="56"/>
      <c r="L1202" s="56"/>
      <c r="M1202" s="56"/>
      <c r="N1202" s="56"/>
      <c r="O1202" s="56"/>
      <c r="P1202" s="56"/>
      <c r="Q1202" s="56"/>
      <c r="R1202" s="56"/>
      <c r="S1202" s="56"/>
      <c r="T1202" s="56"/>
      <c r="U1202" s="56"/>
      <c r="V1202" s="56"/>
    </row>
    <row r="1203" spans="1:22" s="53" customFormat="1" ht="36" customHeight="1">
      <c r="A1203" s="7" t="s">
        <v>1883</v>
      </c>
      <c r="B1203" s="8" t="s">
        <v>1884</v>
      </c>
      <c r="C1203" s="7" t="s">
        <v>89</v>
      </c>
      <c r="D1203" s="7" t="s">
        <v>24</v>
      </c>
      <c r="E1203" s="7" t="s">
        <v>1852</v>
      </c>
      <c r="F1203" s="7" t="s">
        <v>1885</v>
      </c>
      <c r="G1203" s="9">
        <v>0</v>
      </c>
      <c r="H1203" s="9">
        <v>0</v>
      </c>
      <c r="I1203" s="9">
        <v>1045</v>
      </c>
      <c r="J1203" s="56"/>
      <c r="K1203" s="56"/>
      <c r="L1203" s="56"/>
      <c r="M1203" s="56"/>
      <c r="N1203" s="56"/>
      <c r="O1203" s="56"/>
      <c r="P1203" s="56"/>
      <c r="Q1203" s="56"/>
      <c r="R1203" s="56"/>
      <c r="S1203" s="56"/>
      <c r="T1203" s="56"/>
      <c r="U1203" s="56"/>
      <c r="V1203" s="56"/>
    </row>
    <row r="1204" spans="1:22" s="53" customFormat="1" ht="36" customHeight="1">
      <c r="A1204" s="7" t="s">
        <v>1886</v>
      </c>
      <c r="B1204" s="8" t="s">
        <v>1887</v>
      </c>
      <c r="C1204" s="7" t="s">
        <v>1888</v>
      </c>
      <c r="D1204" s="7" t="s">
        <v>24</v>
      </c>
      <c r="E1204" s="7" t="s">
        <v>1852</v>
      </c>
      <c r="F1204" s="7" t="s">
        <v>1889</v>
      </c>
      <c r="G1204" s="9">
        <v>0</v>
      </c>
      <c r="H1204" s="9">
        <v>0</v>
      </c>
      <c r="I1204" s="9">
        <v>8081.65</v>
      </c>
      <c r="J1204" s="56"/>
      <c r="K1204" s="56"/>
      <c r="L1204" s="56"/>
      <c r="M1204" s="56"/>
      <c r="N1204" s="56"/>
      <c r="O1204" s="56"/>
      <c r="P1204" s="56"/>
      <c r="Q1204" s="56"/>
      <c r="R1204" s="56"/>
      <c r="S1204" s="56"/>
      <c r="T1204" s="56"/>
      <c r="U1204" s="56"/>
      <c r="V1204" s="56"/>
    </row>
    <row r="1205" spans="1:22" s="53" customFormat="1" ht="36" customHeight="1">
      <c r="A1205" s="7" t="s">
        <v>1890</v>
      </c>
      <c r="B1205" s="8" t="s">
        <v>1891</v>
      </c>
      <c r="C1205" s="7" t="s">
        <v>99</v>
      </c>
      <c r="D1205" s="7" t="s">
        <v>24</v>
      </c>
      <c r="E1205" s="7" t="s">
        <v>1852</v>
      </c>
      <c r="F1205" s="7" t="s">
        <v>1892</v>
      </c>
      <c r="G1205" s="9">
        <v>0</v>
      </c>
      <c r="H1205" s="9">
        <v>0</v>
      </c>
      <c r="I1205" s="9">
        <v>661.06</v>
      </c>
      <c r="J1205" s="56"/>
      <c r="K1205" s="56"/>
      <c r="L1205" s="56"/>
      <c r="M1205" s="56"/>
      <c r="N1205" s="56"/>
      <c r="O1205" s="56"/>
      <c r="P1205" s="56"/>
      <c r="Q1205" s="56"/>
      <c r="R1205" s="56"/>
      <c r="S1205" s="56"/>
      <c r="T1205" s="56"/>
      <c r="U1205" s="56"/>
      <c r="V1205" s="56"/>
    </row>
    <row r="1206" spans="1:22" s="53" customFormat="1" ht="36" customHeight="1">
      <c r="A1206" s="7" t="s">
        <v>1890</v>
      </c>
      <c r="B1206" s="8" t="s">
        <v>1891</v>
      </c>
      <c r="C1206" s="7" t="s">
        <v>101</v>
      </c>
      <c r="D1206" s="7" t="s">
        <v>24</v>
      </c>
      <c r="E1206" s="7" t="s">
        <v>1852</v>
      </c>
      <c r="F1206" s="7" t="s">
        <v>1893</v>
      </c>
      <c r="G1206" s="9">
        <v>0</v>
      </c>
      <c r="H1206" s="9">
        <v>0</v>
      </c>
      <c r="I1206" s="9">
        <v>22573.99</v>
      </c>
      <c r="J1206" s="56"/>
      <c r="K1206" s="56"/>
      <c r="L1206" s="56"/>
      <c r="M1206" s="56"/>
      <c r="N1206" s="56"/>
      <c r="O1206" s="56"/>
      <c r="P1206" s="56"/>
      <c r="Q1206" s="56"/>
      <c r="R1206" s="56"/>
      <c r="S1206" s="56"/>
      <c r="T1206" s="56"/>
      <c r="U1206" s="56"/>
      <c r="V1206" s="56"/>
    </row>
    <row r="1207" spans="1:22" s="53" customFormat="1" ht="36" customHeight="1">
      <c r="A1207" s="7" t="s">
        <v>1894</v>
      </c>
      <c r="B1207" s="8" t="s">
        <v>1895</v>
      </c>
      <c r="C1207" s="7" t="s">
        <v>1896</v>
      </c>
      <c r="D1207" s="7" t="s">
        <v>24</v>
      </c>
      <c r="E1207" s="7" t="s">
        <v>1852</v>
      </c>
      <c r="F1207" s="7" t="s">
        <v>1897</v>
      </c>
      <c r="G1207" s="9">
        <v>0</v>
      </c>
      <c r="H1207" s="9">
        <v>0</v>
      </c>
      <c r="I1207" s="9">
        <v>6175</v>
      </c>
      <c r="J1207" s="56"/>
      <c r="K1207" s="56"/>
      <c r="L1207" s="56"/>
      <c r="M1207" s="56"/>
      <c r="N1207" s="56"/>
      <c r="O1207" s="56"/>
      <c r="P1207" s="56"/>
      <c r="Q1207" s="56"/>
      <c r="R1207" s="56"/>
      <c r="S1207" s="56"/>
      <c r="T1207" s="56"/>
      <c r="U1207" s="56"/>
      <c r="V1207" s="56"/>
    </row>
    <row r="1208" spans="1:22" s="53" customFormat="1" ht="46.5" customHeight="1">
      <c r="A1208" s="7" t="s">
        <v>1898</v>
      </c>
      <c r="B1208" s="8" t="s">
        <v>1899</v>
      </c>
      <c r="C1208" s="7" t="s">
        <v>1900</v>
      </c>
      <c r="D1208" s="7" t="s">
        <v>24</v>
      </c>
      <c r="E1208" s="7" t="s">
        <v>25</v>
      </c>
      <c r="F1208" s="7" t="s">
        <v>1901</v>
      </c>
      <c r="G1208" s="9">
        <v>0</v>
      </c>
      <c r="H1208" s="9">
        <v>0</v>
      </c>
      <c r="I1208" s="9">
        <v>1300</v>
      </c>
      <c r="J1208" s="56"/>
      <c r="K1208" s="56"/>
      <c r="L1208" s="56"/>
      <c r="M1208" s="56"/>
      <c r="N1208" s="56"/>
      <c r="O1208" s="56"/>
      <c r="P1208" s="56"/>
      <c r="Q1208" s="56"/>
      <c r="R1208" s="56"/>
      <c r="S1208" s="56"/>
      <c r="T1208" s="56"/>
      <c r="U1208" s="56"/>
      <c r="V1208" s="56"/>
    </row>
    <row r="1209" spans="1:22" s="53" customFormat="1" ht="36" customHeight="1">
      <c r="A1209" s="7" t="s">
        <v>1902</v>
      </c>
      <c r="B1209" s="8" t="s">
        <v>1903</v>
      </c>
      <c r="C1209" s="7" t="s">
        <v>1904</v>
      </c>
      <c r="D1209" s="7" t="s">
        <v>14</v>
      </c>
      <c r="E1209" s="7" t="s">
        <v>29</v>
      </c>
      <c r="F1209" s="7" t="s">
        <v>1905</v>
      </c>
      <c r="G1209" s="9">
        <v>0</v>
      </c>
      <c r="H1209" s="9">
        <v>0</v>
      </c>
      <c r="I1209" s="9">
        <v>2255.65</v>
      </c>
      <c r="J1209" s="56"/>
      <c r="K1209" s="56"/>
      <c r="L1209" s="56"/>
      <c r="M1209" s="56"/>
      <c r="N1209" s="56"/>
      <c r="O1209" s="56"/>
      <c r="P1209" s="56"/>
      <c r="Q1209" s="56"/>
      <c r="R1209" s="56"/>
      <c r="S1209" s="56"/>
      <c r="T1209" s="56"/>
      <c r="U1209" s="56"/>
      <c r="V1209" s="56"/>
    </row>
    <row r="1210" spans="1:22" s="53" customFormat="1" ht="75.75" customHeight="1">
      <c r="A1210" s="7" t="s">
        <v>1906</v>
      </c>
      <c r="B1210" s="8" t="s">
        <v>1907</v>
      </c>
      <c r="C1210" s="7" t="s">
        <v>1908</v>
      </c>
      <c r="D1210" s="7" t="s">
        <v>24</v>
      </c>
      <c r="E1210" s="7" t="s">
        <v>25</v>
      </c>
      <c r="F1210" s="7" t="s">
        <v>1909</v>
      </c>
      <c r="G1210" s="9">
        <v>0</v>
      </c>
      <c r="H1210" s="9">
        <v>0</v>
      </c>
      <c r="I1210" s="9">
        <v>4214.3</v>
      </c>
      <c r="J1210" s="56"/>
      <c r="K1210" s="56"/>
      <c r="L1210" s="56"/>
      <c r="M1210" s="56"/>
      <c r="N1210" s="56"/>
      <c r="O1210" s="56"/>
      <c r="P1210" s="56"/>
      <c r="Q1210" s="56"/>
      <c r="R1210" s="56"/>
      <c r="S1210" s="56"/>
      <c r="T1210" s="56"/>
      <c r="U1210" s="56"/>
      <c r="V1210" s="56"/>
    </row>
    <row r="1211" spans="1:22" s="53" customFormat="1" ht="36" customHeight="1">
      <c r="A1211" s="7" t="s">
        <v>1860</v>
      </c>
      <c r="B1211" s="8" t="s">
        <v>1861</v>
      </c>
      <c r="C1211" s="7" t="s">
        <v>1862</v>
      </c>
      <c r="D1211" s="7" t="s">
        <v>14</v>
      </c>
      <c r="E1211" s="7" t="s">
        <v>20</v>
      </c>
      <c r="F1211" s="7" t="s">
        <v>1863</v>
      </c>
      <c r="G1211" s="9">
        <v>0</v>
      </c>
      <c r="H1211" s="9">
        <v>0</v>
      </c>
      <c r="I1211" s="9">
        <v>6960.3</v>
      </c>
      <c r="J1211" s="56"/>
      <c r="K1211" s="56"/>
      <c r="L1211" s="56"/>
      <c r="M1211" s="56"/>
      <c r="N1211" s="56"/>
      <c r="O1211" s="56"/>
      <c r="P1211" s="56"/>
      <c r="Q1211" s="56"/>
      <c r="R1211" s="56"/>
      <c r="S1211" s="56"/>
      <c r="T1211" s="56"/>
      <c r="U1211" s="56"/>
      <c r="V1211" s="56"/>
    </row>
    <row r="1212" spans="1:22" s="53" customFormat="1" ht="36" customHeight="1">
      <c r="A1212" s="7" t="s">
        <v>1774</v>
      </c>
      <c r="B1212" s="8" t="s">
        <v>1910</v>
      </c>
      <c r="C1212" s="7" t="s">
        <v>121</v>
      </c>
      <c r="D1212" s="7" t="s">
        <v>24</v>
      </c>
      <c r="E1212" s="7" t="s">
        <v>1852</v>
      </c>
      <c r="F1212" s="7" t="s">
        <v>1911</v>
      </c>
      <c r="G1212" s="9">
        <v>0</v>
      </c>
      <c r="H1212" s="9">
        <v>0</v>
      </c>
      <c r="I1212" s="9">
        <f>7329.57+34553.74</f>
        <v>41883.31</v>
      </c>
      <c r="J1212" s="56"/>
      <c r="K1212" s="56"/>
      <c r="L1212" s="56"/>
      <c r="M1212" s="56"/>
      <c r="N1212" s="56"/>
      <c r="O1212" s="56"/>
      <c r="P1212" s="56"/>
      <c r="Q1212" s="56"/>
      <c r="R1212" s="56"/>
      <c r="S1212" s="56"/>
      <c r="T1212" s="56"/>
      <c r="U1212" s="56"/>
      <c r="V1212" s="56"/>
    </row>
    <row r="1213" spans="1:22" s="53" customFormat="1" ht="36" customHeight="1">
      <c r="A1213" s="7" t="s">
        <v>1912</v>
      </c>
      <c r="B1213" s="8" t="s">
        <v>1913</v>
      </c>
      <c r="C1213" s="7" t="s">
        <v>1914</v>
      </c>
      <c r="D1213" s="7" t="s">
        <v>14</v>
      </c>
      <c r="E1213" s="7" t="s">
        <v>20</v>
      </c>
      <c r="F1213" s="7" t="s">
        <v>1915</v>
      </c>
      <c r="G1213" s="9">
        <v>0</v>
      </c>
      <c r="H1213" s="9">
        <v>0</v>
      </c>
      <c r="I1213" s="9">
        <v>573.38</v>
      </c>
      <c r="J1213" s="56"/>
      <c r="K1213" s="56"/>
      <c r="L1213" s="56"/>
      <c r="M1213" s="56"/>
      <c r="N1213" s="56"/>
      <c r="O1213" s="56"/>
      <c r="P1213" s="56"/>
      <c r="Q1213" s="56"/>
      <c r="R1213" s="56"/>
      <c r="S1213" s="56"/>
      <c r="T1213" s="56"/>
      <c r="U1213" s="56"/>
      <c r="V1213" s="56"/>
    </row>
    <row r="1214" spans="1:22" s="53" customFormat="1" ht="36" customHeight="1">
      <c r="A1214" s="7" t="s">
        <v>1916</v>
      </c>
      <c r="B1214" s="8" t="s">
        <v>1917</v>
      </c>
      <c r="C1214" s="7" t="s">
        <v>1918</v>
      </c>
      <c r="D1214" s="7" t="s">
        <v>14</v>
      </c>
      <c r="E1214" s="7" t="s">
        <v>29</v>
      </c>
      <c r="F1214" s="7" t="s">
        <v>1919</v>
      </c>
      <c r="G1214" s="9">
        <v>0</v>
      </c>
      <c r="H1214" s="9">
        <v>0</v>
      </c>
      <c r="I1214" s="9">
        <v>19927.9</v>
      </c>
      <c r="J1214" s="56"/>
      <c r="K1214" s="56"/>
      <c r="L1214" s="56"/>
      <c r="M1214" s="56"/>
      <c r="N1214" s="56"/>
      <c r="O1214" s="56"/>
      <c r="P1214" s="56"/>
      <c r="Q1214" s="56"/>
      <c r="R1214" s="56"/>
      <c r="S1214" s="56"/>
      <c r="T1214" s="56"/>
      <c r="U1214" s="56"/>
      <c r="V1214" s="56"/>
    </row>
    <row r="1215" spans="1:22" s="53" customFormat="1" ht="36" customHeight="1">
      <c r="A1215" s="7" t="s">
        <v>1920</v>
      </c>
      <c r="B1215" s="8" t="s">
        <v>1921</v>
      </c>
      <c r="C1215" s="7" t="s">
        <v>1922</v>
      </c>
      <c r="D1215" s="7" t="s">
        <v>24</v>
      </c>
      <c r="E1215" s="7" t="s">
        <v>1852</v>
      </c>
      <c r="F1215" s="7" t="s">
        <v>1923</v>
      </c>
      <c r="G1215" s="9">
        <v>0</v>
      </c>
      <c r="H1215" s="9">
        <v>0</v>
      </c>
      <c r="I1215" s="9">
        <f>3050+1626.67</f>
        <v>4676.67</v>
      </c>
      <c r="J1215" s="56"/>
      <c r="K1215" s="56"/>
      <c r="L1215" s="56"/>
      <c r="M1215" s="56"/>
      <c r="N1215" s="56"/>
      <c r="O1215" s="56"/>
      <c r="P1215" s="56"/>
      <c r="Q1215" s="56"/>
      <c r="R1215" s="56"/>
      <c r="S1215" s="56"/>
      <c r="T1215" s="56"/>
      <c r="U1215" s="56"/>
      <c r="V1215" s="56"/>
    </row>
    <row r="1216" spans="1:22" s="53" customFormat="1" ht="36" customHeight="1">
      <c r="A1216" s="7" t="s">
        <v>1924</v>
      </c>
      <c r="B1216" s="8" t="s">
        <v>1925</v>
      </c>
      <c r="C1216" s="7" t="s">
        <v>1926</v>
      </c>
      <c r="D1216" s="7" t="s">
        <v>24</v>
      </c>
      <c r="E1216" s="7" t="s">
        <v>1852</v>
      </c>
      <c r="F1216" s="7" t="s">
        <v>1927</v>
      </c>
      <c r="G1216" s="9">
        <v>0</v>
      </c>
      <c r="H1216" s="9">
        <v>0</v>
      </c>
      <c r="I1216" s="9">
        <f>146519.94+101282.09</f>
        <v>247802.03</v>
      </c>
      <c r="J1216" s="56"/>
      <c r="K1216" s="56"/>
      <c r="L1216" s="56"/>
      <c r="M1216" s="56"/>
      <c r="N1216" s="56"/>
      <c r="O1216" s="56"/>
      <c r="P1216" s="56"/>
      <c r="Q1216" s="56"/>
      <c r="R1216" s="56"/>
      <c r="S1216" s="56"/>
      <c r="T1216" s="56"/>
      <c r="U1216" s="56"/>
      <c r="V1216" s="56"/>
    </row>
    <row r="1217" spans="1:22" s="53" customFormat="1" ht="36" customHeight="1">
      <c r="A1217" s="7" t="s">
        <v>1928</v>
      </c>
      <c r="B1217" s="8" t="s">
        <v>1929</v>
      </c>
      <c r="C1217" s="7" t="s">
        <v>42</v>
      </c>
      <c r="D1217" s="7" t="s">
        <v>14</v>
      </c>
      <c r="E1217" s="7" t="s">
        <v>20</v>
      </c>
      <c r="F1217" s="7" t="s">
        <v>1930</v>
      </c>
      <c r="G1217" s="9">
        <v>0</v>
      </c>
      <c r="H1217" s="9">
        <v>0</v>
      </c>
      <c r="I1217" s="9">
        <v>18700</v>
      </c>
      <c r="J1217" s="56"/>
      <c r="K1217" s="56"/>
      <c r="L1217" s="56"/>
      <c r="M1217" s="56"/>
      <c r="N1217" s="56"/>
      <c r="O1217" s="56"/>
      <c r="P1217" s="56"/>
      <c r="Q1217" s="56"/>
      <c r="R1217" s="56"/>
      <c r="S1217" s="56"/>
      <c r="T1217" s="56"/>
      <c r="U1217" s="56"/>
      <c r="V1217" s="56"/>
    </row>
    <row r="1218" spans="1:22" s="53" customFormat="1" ht="36" customHeight="1">
      <c r="A1218" s="7" t="s">
        <v>1931</v>
      </c>
      <c r="B1218" s="8" t="s">
        <v>1932</v>
      </c>
      <c r="C1218" s="7" t="s">
        <v>48</v>
      </c>
      <c r="D1218" s="7" t="s">
        <v>14</v>
      </c>
      <c r="E1218" s="7" t="s">
        <v>20</v>
      </c>
      <c r="F1218" s="7" t="s">
        <v>1933</v>
      </c>
      <c r="G1218" s="9">
        <v>0</v>
      </c>
      <c r="H1218" s="9">
        <v>0</v>
      </c>
      <c r="I1218" s="9">
        <f>14166.66+14166.66</f>
        <v>28333.32</v>
      </c>
      <c r="J1218" s="56"/>
      <c r="K1218" s="56"/>
      <c r="L1218" s="56"/>
      <c r="M1218" s="56"/>
      <c r="N1218" s="56"/>
      <c r="O1218" s="56"/>
      <c r="P1218" s="56"/>
      <c r="Q1218" s="56"/>
      <c r="R1218" s="56"/>
      <c r="S1218" s="56"/>
      <c r="T1218" s="56"/>
      <c r="U1218" s="56"/>
      <c r="V1218" s="56"/>
    </row>
    <row r="1219" spans="1:22" s="53" customFormat="1" ht="36" customHeight="1">
      <c r="A1219" s="7" t="s">
        <v>1934</v>
      </c>
      <c r="B1219" s="8" t="s">
        <v>1935</v>
      </c>
      <c r="C1219" s="7" t="s">
        <v>51</v>
      </c>
      <c r="D1219" s="7" t="s">
        <v>14</v>
      </c>
      <c r="E1219" s="7" t="s">
        <v>20</v>
      </c>
      <c r="F1219" s="7" t="s">
        <v>1936</v>
      </c>
      <c r="G1219" s="9">
        <v>0</v>
      </c>
      <c r="H1219" s="9">
        <v>0</v>
      </c>
      <c r="I1219" s="9">
        <f>15000+15000</f>
        <v>30000</v>
      </c>
      <c r="J1219" s="56"/>
      <c r="K1219" s="56"/>
      <c r="L1219" s="56"/>
      <c r="M1219" s="56"/>
      <c r="N1219" s="56"/>
      <c r="O1219" s="56"/>
      <c r="P1219" s="56"/>
      <c r="Q1219" s="56"/>
      <c r="R1219" s="56"/>
      <c r="S1219" s="56"/>
      <c r="T1219" s="56"/>
      <c r="U1219" s="56"/>
      <c r="V1219" s="56"/>
    </row>
    <row r="1220" spans="1:22" s="53" customFormat="1" ht="36" customHeight="1">
      <c r="A1220" s="7" t="s">
        <v>1937</v>
      </c>
      <c r="B1220" s="8" t="s">
        <v>1938</v>
      </c>
      <c r="C1220" s="7" t="s">
        <v>54</v>
      </c>
      <c r="D1220" s="7" t="s">
        <v>14</v>
      </c>
      <c r="E1220" s="7" t="s">
        <v>29</v>
      </c>
      <c r="F1220" s="7" t="s">
        <v>1939</v>
      </c>
      <c r="G1220" s="9">
        <v>0</v>
      </c>
      <c r="H1220" s="9">
        <v>0</v>
      </c>
      <c r="I1220" s="9">
        <v>24184.31</v>
      </c>
      <c r="J1220" s="56"/>
      <c r="K1220" s="56"/>
      <c r="L1220" s="56"/>
      <c r="M1220" s="56"/>
      <c r="N1220" s="56"/>
      <c r="O1220" s="56"/>
      <c r="P1220" s="56"/>
      <c r="Q1220" s="56"/>
      <c r="R1220" s="56"/>
      <c r="S1220" s="56"/>
      <c r="T1220" s="56"/>
      <c r="U1220" s="56"/>
      <c r="V1220" s="56"/>
    </row>
    <row r="1221" spans="1:22" s="53" customFormat="1" ht="36" customHeight="1">
      <c r="A1221" s="7" t="s">
        <v>1940</v>
      </c>
      <c r="B1221" s="8" t="s">
        <v>1941</v>
      </c>
      <c r="C1221" s="7" t="s">
        <v>59</v>
      </c>
      <c r="D1221" s="7" t="s">
        <v>14</v>
      </c>
      <c r="E1221" s="7" t="s">
        <v>29</v>
      </c>
      <c r="F1221" s="7" t="s">
        <v>1942</v>
      </c>
      <c r="G1221" s="9">
        <v>0</v>
      </c>
      <c r="H1221" s="9">
        <v>0</v>
      </c>
      <c r="I1221" s="9">
        <f>918.89+275.6</f>
        <v>1194.49</v>
      </c>
      <c r="J1221" s="56"/>
      <c r="K1221" s="56"/>
      <c r="L1221" s="56"/>
      <c r="M1221" s="56"/>
      <c r="N1221" s="56"/>
      <c r="O1221" s="56"/>
      <c r="P1221" s="56"/>
      <c r="Q1221" s="56"/>
      <c r="R1221" s="56"/>
      <c r="S1221" s="56"/>
      <c r="T1221" s="56"/>
      <c r="U1221" s="56"/>
      <c r="V1221" s="56"/>
    </row>
    <row r="1222" spans="1:22" s="53" customFormat="1" ht="36" customHeight="1">
      <c r="A1222" s="7" t="s">
        <v>1872</v>
      </c>
      <c r="B1222" s="8" t="s">
        <v>1873</v>
      </c>
      <c r="C1222" s="7" t="s">
        <v>62</v>
      </c>
      <c r="D1222" s="7" t="s">
        <v>24</v>
      </c>
      <c r="E1222" s="7" t="s">
        <v>1852</v>
      </c>
      <c r="F1222" s="7" t="s">
        <v>1874</v>
      </c>
      <c r="G1222" s="9">
        <v>0</v>
      </c>
      <c r="H1222" s="9">
        <v>0</v>
      </c>
      <c r="I1222" s="9">
        <v>2850</v>
      </c>
      <c r="J1222" s="56"/>
      <c r="K1222" s="56"/>
      <c r="L1222" s="56"/>
      <c r="M1222" s="56"/>
      <c r="N1222" s="56"/>
      <c r="O1222" s="56"/>
      <c r="P1222" s="56"/>
      <c r="Q1222" s="56"/>
      <c r="R1222" s="56"/>
      <c r="S1222" s="56"/>
      <c r="T1222" s="56"/>
      <c r="U1222" s="56"/>
      <c r="V1222" s="56"/>
    </row>
    <row r="1223" spans="1:22" s="53" customFormat="1" ht="36" customHeight="1">
      <c r="A1223" s="7" t="s">
        <v>1916</v>
      </c>
      <c r="B1223" s="8" t="s">
        <v>1917</v>
      </c>
      <c r="C1223" s="7" t="s">
        <v>64</v>
      </c>
      <c r="D1223" s="7" t="s">
        <v>14</v>
      </c>
      <c r="E1223" s="7" t="s">
        <v>29</v>
      </c>
      <c r="F1223" s="7" t="s">
        <v>1943</v>
      </c>
      <c r="G1223" s="9">
        <v>0</v>
      </c>
      <c r="H1223" s="9">
        <v>0</v>
      </c>
      <c r="I1223" s="9">
        <v>446.98</v>
      </c>
      <c r="J1223" s="56"/>
      <c r="K1223" s="56"/>
      <c r="L1223" s="56"/>
      <c r="M1223" s="56"/>
      <c r="N1223" s="56"/>
      <c r="O1223" s="56"/>
      <c r="P1223" s="56"/>
      <c r="Q1223" s="56"/>
      <c r="R1223" s="56"/>
      <c r="S1223" s="56"/>
      <c r="T1223" s="56"/>
      <c r="U1223" s="56"/>
      <c r="V1223" s="56"/>
    </row>
    <row r="1224" spans="1:22" s="53" customFormat="1" ht="36" customHeight="1">
      <c r="A1224" s="7" t="s">
        <v>1860</v>
      </c>
      <c r="B1224" s="8" t="s">
        <v>1861</v>
      </c>
      <c r="C1224" s="7" t="s">
        <v>67</v>
      </c>
      <c r="D1224" s="7" t="s">
        <v>14</v>
      </c>
      <c r="E1224" s="7" t="s">
        <v>20</v>
      </c>
      <c r="F1224" s="7" t="s">
        <v>1944</v>
      </c>
      <c r="G1224" s="9">
        <v>0</v>
      </c>
      <c r="H1224" s="9">
        <v>0</v>
      </c>
      <c r="I1224" s="9">
        <f>937.01+1740.16+892.39</f>
        <v>3569.56</v>
      </c>
      <c r="J1224" s="56"/>
      <c r="K1224" s="56"/>
      <c r="L1224" s="56"/>
      <c r="M1224" s="56"/>
      <c r="N1224" s="56"/>
      <c r="O1224" s="56"/>
      <c r="P1224" s="56"/>
      <c r="Q1224" s="56"/>
      <c r="R1224" s="56"/>
      <c r="S1224" s="56"/>
      <c r="T1224" s="56"/>
      <c r="U1224" s="56"/>
      <c r="V1224" s="56"/>
    </row>
    <row r="1225" spans="1:22" s="53" customFormat="1" ht="36" customHeight="1">
      <c r="A1225" s="7" t="s">
        <v>1928</v>
      </c>
      <c r="B1225" s="8" t="s">
        <v>1929</v>
      </c>
      <c r="C1225" s="7" t="s">
        <v>1945</v>
      </c>
      <c r="D1225" s="7" t="s">
        <v>14</v>
      </c>
      <c r="E1225" s="7" t="s">
        <v>20</v>
      </c>
      <c r="F1225" s="7" t="s">
        <v>1946</v>
      </c>
      <c r="G1225" s="9">
        <v>0</v>
      </c>
      <c r="H1225" s="9">
        <v>0</v>
      </c>
      <c r="I1225" s="9">
        <v>4653.97</v>
      </c>
      <c r="J1225" s="56"/>
      <c r="K1225" s="56"/>
      <c r="L1225" s="56"/>
      <c r="M1225" s="56"/>
      <c r="N1225" s="56"/>
      <c r="O1225" s="56"/>
      <c r="P1225" s="56"/>
      <c r="Q1225" s="56"/>
      <c r="R1225" s="56"/>
      <c r="S1225" s="56"/>
      <c r="T1225" s="56"/>
      <c r="U1225" s="56"/>
      <c r="V1225" s="56"/>
    </row>
    <row r="1226" spans="1:22" s="53" customFormat="1" ht="36" customHeight="1">
      <c r="A1226" s="7" t="s">
        <v>1931</v>
      </c>
      <c r="B1226" s="8" t="s">
        <v>1932</v>
      </c>
      <c r="C1226" s="7" t="s">
        <v>1947</v>
      </c>
      <c r="D1226" s="7" t="s">
        <v>24</v>
      </c>
      <c r="E1226" s="7" t="s">
        <v>1852</v>
      </c>
      <c r="F1226" s="7" t="s">
        <v>1948</v>
      </c>
      <c r="G1226" s="9">
        <v>0</v>
      </c>
      <c r="H1226" s="9">
        <v>0</v>
      </c>
      <c r="I1226" s="9">
        <f>1830+1830</f>
        <v>3660</v>
      </c>
      <c r="J1226" s="56"/>
      <c r="K1226" s="56"/>
      <c r="L1226" s="56"/>
      <c r="M1226" s="56"/>
      <c r="N1226" s="56"/>
      <c r="O1226" s="56"/>
      <c r="P1226" s="56"/>
      <c r="Q1226" s="56"/>
      <c r="R1226" s="56"/>
      <c r="S1226" s="56"/>
      <c r="T1226" s="56"/>
      <c r="U1226" s="56"/>
      <c r="V1226" s="56"/>
    </row>
    <row r="1227" spans="1:22" s="53" customFormat="1" ht="36" customHeight="1">
      <c r="A1227" s="7" t="s">
        <v>1949</v>
      </c>
      <c r="B1227" s="8" t="s">
        <v>1950</v>
      </c>
      <c r="C1227" s="7" t="s">
        <v>1951</v>
      </c>
      <c r="D1227" s="7" t="s">
        <v>24</v>
      </c>
      <c r="E1227" s="7" t="s">
        <v>1852</v>
      </c>
      <c r="F1227" s="7" t="s">
        <v>1952</v>
      </c>
      <c r="G1227" s="9">
        <v>0</v>
      </c>
      <c r="H1227" s="9">
        <v>0</v>
      </c>
      <c r="I1227" s="9">
        <f>6226.88+1581.16</f>
        <v>7808.04</v>
      </c>
      <c r="J1227" s="56"/>
      <c r="K1227" s="56"/>
      <c r="L1227" s="56"/>
      <c r="M1227" s="56"/>
      <c r="N1227" s="56"/>
      <c r="O1227" s="56"/>
      <c r="P1227" s="56"/>
      <c r="Q1227" s="56"/>
      <c r="R1227" s="56"/>
      <c r="S1227" s="56"/>
      <c r="T1227" s="56"/>
      <c r="U1227" s="56"/>
      <c r="V1227" s="56"/>
    </row>
    <row r="1228" spans="1:22" s="53" customFormat="1" ht="53.25" customHeight="1">
      <c r="A1228" s="7" t="s">
        <v>1875</v>
      </c>
      <c r="B1228" s="8" t="s">
        <v>1876</v>
      </c>
      <c r="C1228" s="7" t="s">
        <v>1877</v>
      </c>
      <c r="D1228" s="7" t="s">
        <v>24</v>
      </c>
      <c r="E1228" s="7" t="s">
        <v>20</v>
      </c>
      <c r="F1228" s="7" t="s">
        <v>1878</v>
      </c>
      <c r="G1228" s="9">
        <v>0</v>
      </c>
      <c r="H1228" s="9">
        <v>0</v>
      </c>
      <c r="I1228" s="9">
        <v>1760</v>
      </c>
      <c r="J1228" s="56"/>
      <c r="K1228" s="56"/>
      <c r="L1228" s="56"/>
      <c r="M1228" s="56"/>
      <c r="N1228" s="56"/>
      <c r="O1228" s="56"/>
      <c r="P1228" s="56"/>
      <c r="Q1228" s="56"/>
      <c r="R1228" s="56"/>
      <c r="S1228" s="56"/>
      <c r="T1228" s="56"/>
      <c r="U1228" s="56"/>
      <c r="V1228" s="56"/>
    </row>
    <row r="1229" spans="1:22" s="53" customFormat="1" ht="36" customHeight="1">
      <c r="A1229" s="7" t="s">
        <v>1953</v>
      </c>
      <c r="B1229" s="8" t="s">
        <v>1954</v>
      </c>
      <c r="C1229" s="7" t="s">
        <v>74</v>
      </c>
      <c r="D1229" s="7" t="s">
        <v>24</v>
      </c>
      <c r="E1229" s="7" t="s">
        <v>1852</v>
      </c>
      <c r="F1229" s="7" t="s">
        <v>1955</v>
      </c>
      <c r="G1229" s="9">
        <v>0</v>
      </c>
      <c r="H1229" s="9">
        <v>0</v>
      </c>
      <c r="I1229" s="9">
        <v>20900</v>
      </c>
      <c r="J1229" s="56"/>
      <c r="K1229" s="56"/>
      <c r="L1229" s="56"/>
      <c r="M1229" s="56"/>
      <c r="N1229" s="56"/>
      <c r="O1229" s="56"/>
      <c r="P1229" s="56"/>
      <c r="Q1229" s="56"/>
      <c r="R1229" s="56"/>
      <c r="S1229" s="56"/>
      <c r="T1229" s="56"/>
      <c r="U1229" s="56"/>
      <c r="V1229" s="56"/>
    </row>
    <row r="1230" spans="1:22" s="53" customFormat="1" ht="81" customHeight="1">
      <c r="A1230" s="7" t="s">
        <v>1937</v>
      </c>
      <c r="B1230" s="8" t="s">
        <v>1938</v>
      </c>
      <c r="C1230" s="7" t="s">
        <v>76</v>
      </c>
      <c r="D1230" s="7" t="s">
        <v>14</v>
      </c>
      <c r="E1230" s="7" t="s">
        <v>29</v>
      </c>
      <c r="F1230" s="7" t="s">
        <v>1956</v>
      </c>
      <c r="G1230" s="9">
        <v>0</v>
      </c>
      <c r="H1230" s="9">
        <v>0</v>
      </c>
      <c r="I1230" s="9">
        <v>30820.92</v>
      </c>
      <c r="J1230" s="56"/>
      <c r="K1230" s="56"/>
      <c r="L1230" s="56"/>
      <c r="M1230" s="56"/>
      <c r="N1230" s="56"/>
      <c r="O1230" s="56"/>
      <c r="P1230" s="56"/>
      <c r="Q1230" s="56"/>
      <c r="R1230" s="56"/>
      <c r="S1230" s="56"/>
      <c r="T1230" s="56"/>
      <c r="U1230" s="56"/>
      <c r="V1230" s="56"/>
    </row>
    <row r="1231" spans="1:22" s="53" customFormat="1" ht="36" customHeight="1">
      <c r="A1231" s="7" t="s">
        <v>1937</v>
      </c>
      <c r="B1231" s="8" t="s">
        <v>1938</v>
      </c>
      <c r="C1231" s="54" t="s">
        <v>1957</v>
      </c>
      <c r="D1231" s="7" t="s">
        <v>14</v>
      </c>
      <c r="E1231" s="7" t="s">
        <v>29</v>
      </c>
      <c r="F1231" s="7" t="s">
        <v>1958</v>
      </c>
      <c r="G1231" s="9">
        <v>0</v>
      </c>
      <c r="H1231" s="9">
        <v>0</v>
      </c>
      <c r="I1231" s="9">
        <v>9329.77</v>
      </c>
      <c r="J1231" s="56"/>
      <c r="K1231" s="56"/>
      <c r="L1231" s="56"/>
      <c r="M1231" s="56"/>
      <c r="N1231" s="56"/>
      <c r="O1231" s="56"/>
      <c r="P1231" s="56"/>
      <c r="Q1231" s="56"/>
      <c r="R1231" s="56"/>
      <c r="S1231" s="56"/>
      <c r="T1231" s="56"/>
      <c r="U1231" s="56"/>
      <c r="V1231" s="56"/>
    </row>
    <row r="1232" spans="1:22" s="53" customFormat="1" ht="36" customHeight="1">
      <c r="A1232" s="7" t="s">
        <v>1804</v>
      </c>
      <c r="B1232" s="8" t="s">
        <v>1959</v>
      </c>
      <c r="C1232" s="7" t="s">
        <v>81</v>
      </c>
      <c r="D1232" s="7" t="s">
        <v>14</v>
      </c>
      <c r="E1232" s="7" t="s">
        <v>29</v>
      </c>
      <c r="F1232" s="7" t="s">
        <v>1960</v>
      </c>
      <c r="G1232" s="9">
        <v>0</v>
      </c>
      <c r="H1232" s="9">
        <v>0</v>
      </c>
      <c r="I1232" s="9">
        <v>8987.210000000001</v>
      </c>
      <c r="J1232" s="56"/>
      <c r="K1232" s="56"/>
      <c r="L1232" s="56"/>
      <c r="M1232" s="56"/>
      <c r="N1232" s="56"/>
      <c r="O1232" s="56"/>
      <c r="P1232" s="56"/>
      <c r="Q1232" s="56"/>
      <c r="R1232" s="56"/>
      <c r="S1232" s="56"/>
      <c r="T1232" s="56"/>
      <c r="U1232" s="56"/>
      <c r="V1232" s="56"/>
    </row>
    <row r="1233" spans="1:22" s="53" customFormat="1" ht="36" customHeight="1">
      <c r="A1233" s="7" t="s">
        <v>1961</v>
      </c>
      <c r="B1233" s="8" t="s">
        <v>1962</v>
      </c>
      <c r="C1233" s="7" t="s">
        <v>1963</v>
      </c>
      <c r="D1233" s="7" t="s">
        <v>24</v>
      </c>
      <c r="E1233" s="7" t="s">
        <v>1852</v>
      </c>
      <c r="F1233" s="7" t="s">
        <v>1964</v>
      </c>
      <c r="G1233" s="9">
        <v>0</v>
      </c>
      <c r="H1233" s="9">
        <v>0</v>
      </c>
      <c r="I1233" s="9">
        <v>5500</v>
      </c>
      <c r="J1233" s="56"/>
      <c r="K1233" s="56"/>
      <c r="L1233" s="56"/>
      <c r="M1233" s="56"/>
      <c r="N1233" s="56"/>
      <c r="O1233" s="56"/>
      <c r="P1233" s="56"/>
      <c r="Q1233" s="56"/>
      <c r="R1233" s="56"/>
      <c r="S1233" s="56"/>
      <c r="T1233" s="56"/>
      <c r="U1233" s="56"/>
      <c r="V1233" s="56"/>
    </row>
    <row r="1234" spans="1:22" s="53" customFormat="1" ht="36" customHeight="1">
      <c r="A1234" s="7" t="s">
        <v>1880</v>
      </c>
      <c r="B1234" s="8" t="s">
        <v>1881</v>
      </c>
      <c r="C1234" s="7" t="s">
        <v>86</v>
      </c>
      <c r="D1234" s="7" t="s">
        <v>14</v>
      </c>
      <c r="E1234" s="7" t="s">
        <v>20</v>
      </c>
      <c r="F1234" s="7" t="s">
        <v>1882</v>
      </c>
      <c r="G1234" s="9">
        <v>0</v>
      </c>
      <c r="H1234" s="9">
        <v>0</v>
      </c>
      <c r="I1234" s="9">
        <f>45000+45000</f>
        <v>90000</v>
      </c>
      <c r="J1234" s="56"/>
      <c r="K1234" s="56"/>
      <c r="L1234" s="56"/>
      <c r="M1234" s="56"/>
      <c r="N1234" s="56"/>
      <c r="O1234" s="56"/>
      <c r="P1234" s="56"/>
      <c r="Q1234" s="56"/>
      <c r="R1234" s="56"/>
      <c r="S1234" s="56"/>
      <c r="T1234" s="56"/>
      <c r="U1234" s="56"/>
      <c r="V1234" s="56"/>
    </row>
    <row r="1235" spans="1:22" s="53" customFormat="1" ht="36" customHeight="1">
      <c r="A1235" s="7" t="s">
        <v>1883</v>
      </c>
      <c r="B1235" s="8" t="s">
        <v>1884</v>
      </c>
      <c r="C1235" s="7" t="s">
        <v>91</v>
      </c>
      <c r="D1235" s="7" t="s">
        <v>24</v>
      </c>
      <c r="E1235" s="7" t="s">
        <v>1852</v>
      </c>
      <c r="F1235" s="7" t="s">
        <v>1965</v>
      </c>
      <c r="G1235" s="9">
        <v>0</v>
      </c>
      <c r="H1235" s="9">
        <v>0</v>
      </c>
      <c r="I1235" s="9">
        <f>5075+91.67</f>
        <v>5166.67</v>
      </c>
      <c r="J1235" s="56"/>
      <c r="K1235" s="56"/>
      <c r="L1235" s="56"/>
      <c r="M1235" s="56"/>
      <c r="N1235" s="56"/>
      <c r="O1235" s="56"/>
      <c r="P1235" s="56"/>
      <c r="Q1235" s="56"/>
      <c r="R1235" s="56"/>
      <c r="S1235" s="56"/>
      <c r="T1235" s="56"/>
      <c r="U1235" s="56"/>
      <c r="V1235" s="56"/>
    </row>
    <row r="1236" spans="1:22" s="53" customFormat="1" ht="36" customHeight="1">
      <c r="A1236" s="7" t="s">
        <v>1966</v>
      </c>
      <c r="B1236" s="8" t="s">
        <v>1967</v>
      </c>
      <c r="C1236" s="7" t="s">
        <v>1968</v>
      </c>
      <c r="D1236" s="7" t="s">
        <v>14</v>
      </c>
      <c r="E1236" s="7" t="s">
        <v>29</v>
      </c>
      <c r="F1236" s="7" t="s">
        <v>1969</v>
      </c>
      <c r="G1236" s="9">
        <v>0</v>
      </c>
      <c r="H1236" s="9">
        <v>0</v>
      </c>
      <c r="I1236" s="9">
        <v>2113</v>
      </c>
      <c r="J1236" s="56"/>
      <c r="K1236" s="56"/>
      <c r="L1236" s="56"/>
      <c r="M1236" s="56"/>
      <c r="N1236" s="56"/>
      <c r="O1236" s="56"/>
      <c r="P1236" s="56"/>
      <c r="Q1236" s="56"/>
      <c r="R1236" s="56"/>
      <c r="S1236" s="56"/>
      <c r="T1236" s="56"/>
      <c r="U1236" s="56"/>
      <c r="V1236" s="56"/>
    </row>
    <row r="1237" spans="1:22" s="53" customFormat="1" ht="36" customHeight="1">
      <c r="A1237" s="7" t="s">
        <v>1890</v>
      </c>
      <c r="B1237" s="8" t="s">
        <v>1891</v>
      </c>
      <c r="C1237" s="7" t="s">
        <v>99</v>
      </c>
      <c r="D1237" s="7" t="s">
        <v>24</v>
      </c>
      <c r="E1237" s="7" t="s">
        <v>1852</v>
      </c>
      <c r="F1237" s="7" t="s">
        <v>1892</v>
      </c>
      <c r="G1237" s="9">
        <v>0</v>
      </c>
      <c r="H1237" s="9">
        <v>0</v>
      </c>
      <c r="I1237" s="9">
        <f>219.67+123.28+109.06</f>
        <v>452.01</v>
      </c>
      <c r="J1237" s="56"/>
      <c r="K1237" s="56"/>
      <c r="L1237" s="56"/>
      <c r="M1237" s="56"/>
      <c r="N1237" s="56"/>
      <c r="O1237" s="56"/>
      <c r="P1237" s="56"/>
      <c r="Q1237" s="56"/>
      <c r="R1237" s="56"/>
      <c r="S1237" s="56"/>
      <c r="T1237" s="56"/>
      <c r="U1237" s="56"/>
      <c r="V1237" s="56"/>
    </row>
    <row r="1238" spans="1:22" s="53" customFormat="1" ht="36" customHeight="1">
      <c r="A1238" s="7" t="s">
        <v>1890</v>
      </c>
      <c r="B1238" s="8" t="s">
        <v>1891</v>
      </c>
      <c r="C1238" s="7" t="s">
        <v>101</v>
      </c>
      <c r="D1238" s="7" t="s">
        <v>24</v>
      </c>
      <c r="E1238" s="7" t="s">
        <v>1852</v>
      </c>
      <c r="F1238" s="7" t="s">
        <v>1893</v>
      </c>
      <c r="G1238" s="9">
        <v>0</v>
      </c>
      <c r="H1238" s="9">
        <v>0</v>
      </c>
      <c r="I1238" s="9">
        <f>7570.21+4210.03+3779.03</f>
        <v>15559.27</v>
      </c>
      <c r="J1238" s="56"/>
      <c r="K1238" s="56"/>
      <c r="L1238" s="56"/>
      <c r="M1238" s="56"/>
      <c r="N1238" s="56"/>
      <c r="O1238" s="56"/>
      <c r="P1238" s="56"/>
      <c r="Q1238" s="56"/>
      <c r="R1238" s="56"/>
      <c r="S1238" s="56"/>
      <c r="T1238" s="56"/>
      <c r="U1238" s="56"/>
      <c r="V1238" s="56"/>
    </row>
    <row r="1239" spans="1:22" s="53" customFormat="1" ht="36" customHeight="1">
      <c r="A1239" s="7" t="s">
        <v>1931</v>
      </c>
      <c r="B1239" s="8" t="s">
        <v>1932</v>
      </c>
      <c r="C1239" s="7" t="s">
        <v>105</v>
      </c>
      <c r="D1239" s="7" t="s">
        <v>14</v>
      </c>
      <c r="E1239" s="7" t="s">
        <v>20</v>
      </c>
      <c r="F1239" s="7" t="s">
        <v>1970</v>
      </c>
      <c r="G1239" s="9">
        <v>0</v>
      </c>
      <c r="H1239" s="9">
        <v>0</v>
      </c>
      <c r="I1239" s="9">
        <f>2715.23+3541.6+826.37</f>
        <v>7083.2</v>
      </c>
      <c r="J1239" s="56"/>
      <c r="K1239" s="56"/>
      <c r="L1239" s="56"/>
      <c r="M1239" s="56"/>
      <c r="N1239" s="56"/>
      <c r="O1239" s="56"/>
      <c r="P1239" s="56"/>
      <c r="Q1239" s="56"/>
      <c r="R1239" s="56"/>
      <c r="S1239" s="56"/>
      <c r="T1239" s="56"/>
      <c r="U1239" s="56"/>
      <c r="V1239" s="56"/>
    </row>
    <row r="1240" spans="1:22" s="53" customFormat="1" ht="36" customHeight="1">
      <c r="A1240" s="7" t="s">
        <v>1971</v>
      </c>
      <c r="B1240" s="8" t="s">
        <v>1972</v>
      </c>
      <c r="C1240" s="7" t="s">
        <v>108</v>
      </c>
      <c r="D1240" s="7" t="s">
        <v>24</v>
      </c>
      <c r="E1240" s="7" t="s">
        <v>25</v>
      </c>
      <c r="F1240" s="7" t="s">
        <v>1973</v>
      </c>
      <c r="G1240" s="9">
        <v>0</v>
      </c>
      <c r="H1240" s="9">
        <v>0</v>
      </c>
      <c r="I1240" s="9">
        <v>3734.93</v>
      </c>
      <c r="J1240" s="56"/>
      <c r="K1240" s="56"/>
      <c r="L1240" s="56"/>
      <c r="M1240" s="56"/>
      <c r="N1240" s="56"/>
      <c r="O1240" s="56"/>
      <c r="P1240" s="56"/>
      <c r="Q1240" s="56"/>
      <c r="R1240" s="56"/>
      <c r="S1240" s="56"/>
      <c r="T1240" s="56"/>
      <c r="U1240" s="56"/>
      <c r="V1240" s="56"/>
    </row>
    <row r="1241" spans="1:22" s="53" customFormat="1" ht="36" customHeight="1">
      <c r="A1241" s="7" t="s">
        <v>1974</v>
      </c>
      <c r="B1241" s="8" t="s">
        <v>1975</v>
      </c>
      <c r="C1241" s="7" t="s">
        <v>1976</v>
      </c>
      <c r="D1241" s="7" t="s">
        <v>24</v>
      </c>
      <c r="E1241" s="7" t="s">
        <v>1852</v>
      </c>
      <c r="F1241" s="7" t="s">
        <v>1977</v>
      </c>
      <c r="G1241" s="9">
        <v>0</v>
      </c>
      <c r="H1241" s="9">
        <v>0</v>
      </c>
      <c r="I1241" s="9">
        <v>27014.33</v>
      </c>
      <c r="J1241" s="56"/>
      <c r="K1241" s="56"/>
      <c r="L1241" s="56"/>
      <c r="M1241" s="56"/>
      <c r="N1241" s="56"/>
      <c r="O1241" s="56"/>
      <c r="P1241" s="56"/>
      <c r="Q1241" s="56"/>
      <c r="R1241" s="56"/>
      <c r="S1241" s="56"/>
      <c r="T1241" s="56"/>
      <c r="U1241" s="56"/>
      <c r="V1241" s="56"/>
    </row>
    <row r="1242" spans="1:22" s="53" customFormat="1" ht="36" customHeight="1">
      <c r="A1242" s="7" t="s">
        <v>1978</v>
      </c>
      <c r="B1242" s="8" t="s">
        <v>1979</v>
      </c>
      <c r="C1242" s="7" t="s">
        <v>1980</v>
      </c>
      <c r="D1242" s="7" t="s">
        <v>24</v>
      </c>
      <c r="E1242" s="7" t="s">
        <v>1852</v>
      </c>
      <c r="F1242" s="7" t="s">
        <v>1981</v>
      </c>
      <c r="G1242" s="9">
        <v>0</v>
      </c>
      <c r="H1242" s="9">
        <v>0</v>
      </c>
      <c r="I1242" s="9">
        <v>53700</v>
      </c>
      <c r="J1242" s="56"/>
      <c r="K1242" s="56"/>
      <c r="L1242" s="56"/>
      <c r="M1242" s="56"/>
      <c r="N1242" s="56"/>
      <c r="O1242" s="56"/>
      <c r="P1242" s="56"/>
      <c r="Q1242" s="56"/>
      <c r="R1242" s="56"/>
      <c r="S1242" s="56"/>
      <c r="T1242" s="56"/>
      <c r="U1242" s="56"/>
      <c r="V1242" s="56"/>
    </row>
    <row r="1243" spans="1:22" s="53" customFormat="1" ht="36" customHeight="1">
      <c r="A1243" s="7" t="s">
        <v>1982</v>
      </c>
      <c r="B1243" s="8" t="s">
        <v>1983</v>
      </c>
      <c r="C1243" s="7" t="s">
        <v>1984</v>
      </c>
      <c r="D1243" s="7" t="s">
        <v>24</v>
      </c>
      <c r="E1243" s="7" t="s">
        <v>20</v>
      </c>
      <c r="F1243" s="7" t="s">
        <v>1985</v>
      </c>
      <c r="G1243" s="9">
        <v>0</v>
      </c>
      <c r="H1243" s="9">
        <v>0</v>
      </c>
      <c r="I1243" s="9">
        <v>4893</v>
      </c>
      <c r="J1243" s="56"/>
      <c r="K1243" s="56"/>
      <c r="L1243" s="56"/>
      <c r="M1243" s="56"/>
      <c r="N1243" s="56"/>
      <c r="O1243" s="56"/>
      <c r="P1243" s="56"/>
      <c r="Q1243" s="56"/>
      <c r="R1243" s="56"/>
      <c r="S1243" s="56"/>
      <c r="T1243" s="56"/>
      <c r="U1243" s="56"/>
      <c r="V1243" s="56"/>
    </row>
    <row r="1244" spans="1:22" s="53" customFormat="1" ht="36" customHeight="1">
      <c r="A1244" s="7" t="s">
        <v>1986</v>
      </c>
      <c r="B1244" s="8" t="s">
        <v>1987</v>
      </c>
      <c r="C1244" s="7" t="s">
        <v>1988</v>
      </c>
      <c r="D1244" s="7" t="s">
        <v>24</v>
      </c>
      <c r="E1244" s="7" t="s">
        <v>20</v>
      </c>
      <c r="F1244" s="7" t="s">
        <v>1989</v>
      </c>
      <c r="G1244" s="9">
        <v>0</v>
      </c>
      <c r="H1244" s="9">
        <v>0</v>
      </c>
      <c r="I1244" s="9">
        <v>1000</v>
      </c>
      <c r="J1244" s="56"/>
      <c r="K1244" s="56"/>
      <c r="L1244" s="56"/>
      <c r="M1244" s="56"/>
      <c r="N1244" s="56"/>
      <c r="O1244" s="56"/>
      <c r="P1244" s="56"/>
      <c r="Q1244" s="56"/>
      <c r="R1244" s="56"/>
      <c r="S1244" s="56"/>
      <c r="T1244" s="56"/>
      <c r="U1244" s="56"/>
      <c r="V1244" s="56"/>
    </row>
    <row r="1245" spans="1:22" s="53" customFormat="1" ht="36" customHeight="1">
      <c r="A1245" s="7" t="s">
        <v>1940</v>
      </c>
      <c r="B1245" s="8" t="s">
        <v>1941</v>
      </c>
      <c r="C1245" s="7" t="s">
        <v>1990</v>
      </c>
      <c r="D1245" s="7" t="s">
        <v>14</v>
      </c>
      <c r="E1245" s="7" t="s">
        <v>20</v>
      </c>
      <c r="F1245" s="7" t="s">
        <v>1991</v>
      </c>
      <c r="G1245" s="9">
        <v>0</v>
      </c>
      <c r="H1245" s="9">
        <v>0</v>
      </c>
      <c r="I1245" s="9">
        <f>3624.68+902.38</f>
        <v>4527.0599999999995</v>
      </c>
      <c r="J1245" s="56"/>
      <c r="K1245" s="56"/>
      <c r="L1245" s="56"/>
      <c r="M1245" s="56"/>
      <c r="N1245" s="56"/>
      <c r="O1245" s="56"/>
      <c r="P1245" s="56"/>
      <c r="Q1245" s="56"/>
      <c r="R1245" s="56"/>
      <c r="S1245" s="56"/>
      <c r="T1245" s="56"/>
      <c r="U1245" s="56"/>
      <c r="V1245" s="56"/>
    </row>
    <row r="1246" spans="1:22" s="53" customFormat="1" ht="36" customHeight="1">
      <c r="A1246" s="7" t="s">
        <v>974</v>
      </c>
      <c r="B1246" s="8" t="s">
        <v>1285</v>
      </c>
      <c r="C1246" s="7" t="s">
        <v>1992</v>
      </c>
      <c r="D1246" s="7" t="s">
        <v>14</v>
      </c>
      <c r="E1246" s="7" t="s">
        <v>15</v>
      </c>
      <c r="F1246" s="7" t="s">
        <v>1993</v>
      </c>
      <c r="G1246" s="9">
        <v>0</v>
      </c>
      <c r="H1246" s="9">
        <v>0</v>
      </c>
      <c r="I1246" s="9">
        <v>0.09</v>
      </c>
      <c r="J1246" s="56"/>
      <c r="K1246" s="56"/>
      <c r="L1246" s="56"/>
      <c r="M1246" s="56"/>
      <c r="N1246" s="56"/>
      <c r="O1246" s="56"/>
      <c r="P1246" s="56"/>
      <c r="Q1246" s="56"/>
      <c r="R1246" s="56"/>
      <c r="S1246" s="56"/>
      <c r="T1246" s="56"/>
      <c r="U1246" s="56"/>
      <c r="V1246" s="56"/>
    </row>
    <row r="1247" spans="1:22" s="53" customFormat="1" ht="36" customHeight="1">
      <c r="A1247" s="7" t="s">
        <v>1994</v>
      </c>
      <c r="B1247" s="8" t="s">
        <v>1995</v>
      </c>
      <c r="C1247" s="7" t="s">
        <v>1996</v>
      </c>
      <c r="D1247" s="7" t="s">
        <v>14</v>
      </c>
      <c r="E1247" s="7" t="s">
        <v>15</v>
      </c>
      <c r="F1247" s="7" t="s">
        <v>1997</v>
      </c>
      <c r="G1247" s="9">
        <v>0</v>
      </c>
      <c r="H1247" s="9">
        <v>0</v>
      </c>
      <c r="I1247" s="9">
        <v>1515.2</v>
      </c>
      <c r="J1247" s="56"/>
      <c r="K1247" s="56"/>
      <c r="L1247" s="56"/>
      <c r="M1247" s="56"/>
      <c r="N1247" s="56"/>
      <c r="O1247" s="56"/>
      <c r="P1247" s="56"/>
      <c r="Q1247" s="56"/>
      <c r="R1247" s="56"/>
      <c r="S1247" s="56"/>
      <c r="T1247" s="56"/>
      <c r="U1247" s="56"/>
      <c r="V1247" s="56"/>
    </row>
    <row r="1248" spans="1:22" s="53" customFormat="1" ht="36" customHeight="1">
      <c r="A1248" s="7" t="s">
        <v>1998</v>
      </c>
      <c r="B1248" s="8" t="s">
        <v>1999</v>
      </c>
      <c r="C1248" s="7" t="s">
        <v>1996</v>
      </c>
      <c r="D1248" s="7" t="s">
        <v>14</v>
      </c>
      <c r="E1248" s="7" t="s">
        <v>15</v>
      </c>
      <c r="F1248" s="7" t="s">
        <v>2000</v>
      </c>
      <c r="G1248" s="9">
        <v>0</v>
      </c>
      <c r="H1248" s="9">
        <v>0</v>
      </c>
      <c r="I1248" s="9">
        <v>1136.4</v>
      </c>
      <c r="J1248" s="56"/>
      <c r="K1248" s="56"/>
      <c r="L1248" s="56"/>
      <c r="M1248" s="56"/>
      <c r="N1248" s="56"/>
      <c r="O1248" s="56"/>
      <c r="P1248" s="56"/>
      <c r="Q1248" s="56"/>
      <c r="R1248" s="56"/>
      <c r="S1248" s="56"/>
      <c r="T1248" s="56"/>
      <c r="U1248" s="56"/>
      <c r="V1248" s="56"/>
    </row>
    <row r="1249" spans="1:22" s="53" customFormat="1" ht="36" customHeight="1">
      <c r="A1249" s="7" t="s">
        <v>2001</v>
      </c>
      <c r="B1249" s="8" t="s">
        <v>2002</v>
      </c>
      <c r="C1249" s="7" t="s">
        <v>1996</v>
      </c>
      <c r="D1249" s="7" t="s">
        <v>14</v>
      </c>
      <c r="E1249" s="7" t="s">
        <v>15</v>
      </c>
      <c r="F1249" s="7" t="s">
        <v>2003</v>
      </c>
      <c r="G1249" s="9">
        <v>0</v>
      </c>
      <c r="H1249" s="9">
        <v>0</v>
      </c>
      <c r="I1249" s="9">
        <v>189.4</v>
      </c>
      <c r="J1249" s="56"/>
      <c r="K1249" s="56"/>
      <c r="L1249" s="56"/>
      <c r="M1249" s="56"/>
      <c r="N1249" s="56"/>
      <c r="O1249" s="56"/>
      <c r="P1249" s="56"/>
      <c r="Q1249" s="56"/>
      <c r="R1249" s="56"/>
      <c r="S1249" s="56"/>
      <c r="T1249" s="56"/>
      <c r="U1249" s="56"/>
      <c r="V1249" s="56"/>
    </row>
    <row r="1250" spans="1:22" s="53" customFormat="1" ht="36" customHeight="1">
      <c r="A1250" s="7" t="s">
        <v>2004</v>
      </c>
      <c r="B1250" s="8" t="s">
        <v>2005</v>
      </c>
      <c r="C1250" s="7" t="s">
        <v>1996</v>
      </c>
      <c r="D1250" s="7" t="s">
        <v>14</v>
      </c>
      <c r="E1250" s="7" t="s">
        <v>15</v>
      </c>
      <c r="F1250" s="7" t="s">
        <v>2006</v>
      </c>
      <c r="G1250" s="9">
        <v>0</v>
      </c>
      <c r="H1250" s="9">
        <v>0</v>
      </c>
      <c r="I1250" s="9">
        <v>3666.68</v>
      </c>
      <c r="J1250" s="56"/>
      <c r="K1250" s="56"/>
      <c r="L1250" s="56"/>
      <c r="M1250" s="56"/>
      <c r="N1250" s="56"/>
      <c r="O1250" s="56"/>
      <c r="P1250" s="56"/>
      <c r="Q1250" s="56"/>
      <c r="R1250" s="56"/>
      <c r="S1250" s="56"/>
      <c r="T1250" s="56"/>
      <c r="U1250" s="56"/>
      <c r="V1250" s="56"/>
    </row>
    <row r="1251" spans="1:22" s="53" customFormat="1" ht="36" customHeight="1">
      <c r="A1251" s="7" t="s">
        <v>2007</v>
      </c>
      <c r="B1251" s="8" t="s">
        <v>2008</v>
      </c>
      <c r="C1251" s="7" t="s">
        <v>1996</v>
      </c>
      <c r="D1251" s="7" t="s">
        <v>14</v>
      </c>
      <c r="E1251" s="7" t="s">
        <v>15</v>
      </c>
      <c r="F1251" s="7" t="s">
        <v>2009</v>
      </c>
      <c r="G1251" s="9">
        <v>0</v>
      </c>
      <c r="H1251" s="9">
        <v>0</v>
      </c>
      <c r="I1251" s="9">
        <v>2750.01</v>
      </c>
      <c r="J1251" s="56"/>
      <c r="K1251" s="56"/>
      <c r="L1251" s="56"/>
      <c r="M1251" s="56"/>
      <c r="N1251" s="56"/>
      <c r="O1251" s="56"/>
      <c r="P1251" s="56"/>
      <c r="Q1251" s="56"/>
      <c r="R1251" s="56"/>
      <c r="S1251" s="56"/>
      <c r="T1251" s="56"/>
      <c r="U1251" s="56"/>
      <c r="V1251" s="56"/>
    </row>
    <row r="1252" spans="1:22" s="53" customFormat="1" ht="44.25" customHeight="1">
      <c r="A1252" s="7" t="s">
        <v>2010</v>
      </c>
      <c r="B1252" s="8" t="s">
        <v>2011</v>
      </c>
      <c r="C1252" s="7" t="s">
        <v>2012</v>
      </c>
      <c r="D1252" s="7" t="s">
        <v>14</v>
      </c>
      <c r="E1252" s="7" t="s">
        <v>15</v>
      </c>
      <c r="F1252" s="7" t="s">
        <v>2013</v>
      </c>
      <c r="G1252" s="9">
        <v>0</v>
      </c>
      <c r="H1252" s="9">
        <v>0</v>
      </c>
      <c r="I1252" s="9">
        <v>1400</v>
      </c>
      <c r="J1252" s="56"/>
      <c r="K1252" s="56"/>
      <c r="L1252" s="56"/>
      <c r="M1252" s="56"/>
      <c r="N1252" s="56"/>
      <c r="O1252" s="56"/>
      <c r="P1252" s="56"/>
      <c r="Q1252" s="56"/>
      <c r="R1252" s="56"/>
      <c r="S1252" s="56"/>
      <c r="T1252" s="56"/>
      <c r="U1252" s="56"/>
      <c r="V1252" s="56"/>
    </row>
    <row r="1253" spans="1:22" s="53" customFormat="1" ht="41.25" customHeight="1">
      <c r="A1253" s="55" t="s">
        <v>2014</v>
      </c>
      <c r="B1253" s="8">
        <v>40432544000147</v>
      </c>
      <c r="C1253" s="7" t="s">
        <v>2015</v>
      </c>
      <c r="D1253" s="7" t="s">
        <v>24</v>
      </c>
      <c r="E1253" s="7" t="s">
        <v>33</v>
      </c>
      <c r="F1253" s="7" t="s">
        <v>2016</v>
      </c>
      <c r="G1253" s="9">
        <v>0</v>
      </c>
      <c r="H1253" s="9">
        <v>0</v>
      </c>
      <c r="I1253" s="9">
        <v>9847.36</v>
      </c>
      <c r="J1253" s="56"/>
      <c r="K1253" s="56"/>
      <c r="L1253" s="56"/>
      <c r="M1253" s="56"/>
      <c r="N1253" s="56"/>
      <c r="O1253" s="56"/>
      <c r="P1253" s="56"/>
      <c r="Q1253" s="56"/>
      <c r="R1253" s="56"/>
      <c r="S1253" s="56"/>
      <c r="T1253" s="56"/>
      <c r="U1253" s="56"/>
      <c r="V1253" s="56"/>
    </row>
    <row r="1254" spans="1:22" s="53" customFormat="1" ht="29.25" customHeight="1">
      <c r="A1254" s="55" t="s">
        <v>2014</v>
      </c>
      <c r="B1254" s="8">
        <v>40432544000147</v>
      </c>
      <c r="C1254" s="7" t="s">
        <v>2017</v>
      </c>
      <c r="D1254" s="7" t="s">
        <v>14</v>
      </c>
      <c r="E1254" s="7" t="s">
        <v>20</v>
      </c>
      <c r="F1254" s="7" t="s">
        <v>2018</v>
      </c>
      <c r="G1254" s="9">
        <v>0</v>
      </c>
      <c r="H1254" s="9">
        <v>0</v>
      </c>
      <c r="I1254" s="9">
        <v>371.27</v>
      </c>
      <c r="J1254" s="56"/>
      <c r="K1254" s="56"/>
      <c r="L1254" s="56"/>
      <c r="M1254" s="56"/>
      <c r="N1254" s="56"/>
      <c r="O1254" s="56"/>
      <c r="P1254" s="56"/>
      <c r="Q1254" s="56"/>
      <c r="R1254" s="56"/>
      <c r="S1254" s="56"/>
      <c r="T1254" s="56"/>
      <c r="U1254" s="56"/>
      <c r="V1254" s="56"/>
    </row>
    <row r="1255" spans="1:22" s="53" customFormat="1" ht="56.25" customHeight="1">
      <c r="A1255" s="55" t="s">
        <v>2019</v>
      </c>
      <c r="B1255" s="8">
        <v>9186091000176</v>
      </c>
      <c r="C1255" s="7" t="s">
        <v>2020</v>
      </c>
      <c r="D1255" s="7" t="s">
        <v>24</v>
      </c>
      <c r="E1255" s="7" t="s">
        <v>25</v>
      </c>
      <c r="F1255" s="7" t="s">
        <v>2021</v>
      </c>
      <c r="G1255" s="9">
        <v>0</v>
      </c>
      <c r="H1255" s="9">
        <v>0</v>
      </c>
      <c r="I1255" s="9">
        <v>10690</v>
      </c>
      <c r="J1255" s="56"/>
      <c r="K1255" s="56"/>
      <c r="L1255" s="56"/>
      <c r="M1255" s="56"/>
      <c r="N1255" s="56"/>
      <c r="O1255" s="56"/>
      <c r="P1255" s="56"/>
      <c r="Q1255" s="56"/>
      <c r="R1255" s="56"/>
      <c r="S1255" s="56"/>
      <c r="T1255" s="56"/>
      <c r="U1255" s="56"/>
      <c r="V1255" s="56"/>
    </row>
    <row r="1256" spans="1:22" s="53" customFormat="1" ht="58.5" customHeight="1">
      <c r="A1256" s="55" t="s">
        <v>2022</v>
      </c>
      <c r="B1256" s="8">
        <v>8991965000103</v>
      </c>
      <c r="C1256" s="7" t="s">
        <v>2023</v>
      </c>
      <c r="D1256" s="7" t="s">
        <v>24</v>
      </c>
      <c r="E1256" s="7" t="s">
        <v>33</v>
      </c>
      <c r="F1256" s="7" t="s">
        <v>2024</v>
      </c>
      <c r="G1256" s="9">
        <v>0</v>
      </c>
      <c r="H1256" s="9">
        <v>0</v>
      </c>
      <c r="I1256" s="9">
        <v>969</v>
      </c>
      <c r="J1256" s="56"/>
      <c r="K1256" s="56"/>
      <c r="L1256" s="56"/>
      <c r="M1256" s="56"/>
      <c r="N1256" s="56"/>
      <c r="O1256" s="56"/>
      <c r="P1256" s="56"/>
      <c r="Q1256" s="56"/>
      <c r="R1256" s="56"/>
      <c r="S1256" s="56"/>
      <c r="T1256" s="56"/>
      <c r="U1256" s="56"/>
      <c r="V1256" s="56"/>
    </row>
    <row r="1257" spans="1:22" s="53" customFormat="1" ht="30.75" customHeight="1">
      <c r="A1257" s="55" t="s">
        <v>2022</v>
      </c>
      <c r="B1257" s="8">
        <v>8991965000103</v>
      </c>
      <c r="C1257" s="7" t="s">
        <v>2025</v>
      </c>
      <c r="D1257" s="7" t="s">
        <v>24</v>
      </c>
      <c r="E1257" s="7" t="s">
        <v>33</v>
      </c>
      <c r="F1257" s="7" t="s">
        <v>2026</v>
      </c>
      <c r="G1257" s="9">
        <v>0</v>
      </c>
      <c r="H1257" s="9">
        <v>1447</v>
      </c>
      <c r="I1257" s="9">
        <f>565+1447</f>
        <v>2012</v>
      </c>
      <c r="J1257" s="56"/>
      <c r="K1257" s="56"/>
      <c r="L1257" s="56"/>
      <c r="M1257" s="56"/>
      <c r="N1257" s="56"/>
      <c r="O1257" s="56"/>
      <c r="P1257" s="56"/>
      <c r="Q1257" s="56"/>
      <c r="R1257" s="56"/>
      <c r="S1257" s="56"/>
      <c r="T1257" s="56"/>
      <c r="U1257" s="56"/>
      <c r="V1257" s="56"/>
    </row>
    <row r="1258" spans="1:22" s="53" customFormat="1" ht="43.5" customHeight="1">
      <c r="A1258" s="55" t="s">
        <v>2027</v>
      </c>
      <c r="B1258" s="8">
        <v>38042933000114</v>
      </c>
      <c r="C1258" s="7" t="s">
        <v>2028</v>
      </c>
      <c r="D1258" s="7" t="s">
        <v>14</v>
      </c>
      <c r="E1258" s="7" t="s">
        <v>20</v>
      </c>
      <c r="F1258" s="7" t="s">
        <v>2029</v>
      </c>
      <c r="G1258" s="9">
        <v>0</v>
      </c>
      <c r="H1258" s="9">
        <v>0</v>
      </c>
      <c r="I1258" s="9">
        <v>1680</v>
      </c>
      <c r="J1258" s="56"/>
      <c r="K1258" s="56"/>
      <c r="L1258" s="56"/>
      <c r="M1258" s="56"/>
      <c r="N1258" s="56"/>
      <c r="O1258" s="56"/>
      <c r="P1258" s="56"/>
      <c r="Q1258" s="56"/>
      <c r="R1258" s="56"/>
      <c r="S1258" s="56"/>
      <c r="T1258" s="56"/>
      <c r="U1258" s="56"/>
      <c r="V1258" s="56"/>
    </row>
    <row r="1259" spans="1:22" s="53" customFormat="1" ht="58.5" customHeight="1">
      <c r="A1259" s="55" t="s">
        <v>2030</v>
      </c>
      <c r="B1259" s="8">
        <v>59749237234</v>
      </c>
      <c r="C1259" s="7" t="s">
        <v>2031</v>
      </c>
      <c r="D1259" s="7" t="s">
        <v>14</v>
      </c>
      <c r="E1259" s="7" t="s">
        <v>20</v>
      </c>
      <c r="F1259" s="7" t="s">
        <v>2032</v>
      </c>
      <c r="G1259" s="9">
        <v>0</v>
      </c>
      <c r="H1259" s="9">
        <v>0</v>
      </c>
      <c r="I1259" s="9">
        <v>3152</v>
      </c>
      <c r="J1259" s="56"/>
      <c r="K1259" s="56"/>
      <c r="L1259" s="56"/>
      <c r="M1259" s="56"/>
      <c r="N1259" s="56"/>
      <c r="O1259" s="56"/>
      <c r="P1259" s="56"/>
      <c r="Q1259" s="56"/>
      <c r="R1259" s="56"/>
      <c r="S1259" s="56"/>
      <c r="T1259" s="56"/>
      <c r="U1259" s="56"/>
      <c r="V1259" s="56"/>
    </row>
    <row r="1260" spans="1:22" s="53" customFormat="1" ht="58.5" customHeight="1">
      <c r="A1260" s="7" t="s">
        <v>1864</v>
      </c>
      <c r="B1260" s="8" t="s">
        <v>1865</v>
      </c>
      <c r="C1260" s="7" t="s">
        <v>2033</v>
      </c>
      <c r="D1260" s="7" t="s">
        <v>24</v>
      </c>
      <c r="E1260" s="7" t="s">
        <v>33</v>
      </c>
      <c r="F1260" s="7" t="s">
        <v>2034</v>
      </c>
      <c r="G1260" s="9">
        <v>0</v>
      </c>
      <c r="H1260" s="9">
        <v>0</v>
      </c>
      <c r="I1260" s="9">
        <v>1175</v>
      </c>
      <c r="J1260" s="56"/>
      <c r="K1260" s="56"/>
      <c r="L1260" s="56"/>
      <c r="M1260" s="56"/>
      <c r="N1260" s="56"/>
      <c r="O1260" s="56"/>
      <c r="P1260" s="56"/>
      <c r="Q1260" s="56"/>
      <c r="R1260" s="56"/>
      <c r="S1260" s="56"/>
      <c r="T1260" s="56"/>
      <c r="U1260" s="56"/>
      <c r="V1260" s="56"/>
    </row>
    <row r="1261" spans="1:9" s="56" customFormat="1" ht="58.5" customHeight="1">
      <c r="A1261" s="55" t="s">
        <v>2035</v>
      </c>
      <c r="B1261" s="8">
        <v>4407920000180</v>
      </c>
      <c r="C1261" s="7" t="s">
        <v>2036</v>
      </c>
      <c r="D1261" s="7" t="s">
        <v>14</v>
      </c>
      <c r="E1261" s="7" t="s">
        <v>20</v>
      </c>
      <c r="F1261" s="7" t="s">
        <v>2037</v>
      </c>
      <c r="G1261" s="9">
        <v>0</v>
      </c>
      <c r="H1261" s="9">
        <v>0</v>
      </c>
      <c r="I1261" s="9">
        <f>14.74+240.46</f>
        <v>255.20000000000002</v>
      </c>
    </row>
    <row r="1262" spans="1:9" s="56" customFormat="1" ht="58.5" customHeight="1">
      <c r="A1262" s="55" t="s">
        <v>2038</v>
      </c>
      <c r="B1262" s="8">
        <v>4716651000133</v>
      </c>
      <c r="C1262" s="7" t="s">
        <v>2039</v>
      </c>
      <c r="D1262" s="7" t="s">
        <v>24</v>
      </c>
      <c r="E1262" s="7" t="s">
        <v>25</v>
      </c>
      <c r="F1262" s="7" t="s">
        <v>2040</v>
      </c>
      <c r="G1262" s="9">
        <v>0</v>
      </c>
      <c r="H1262" s="9">
        <v>0</v>
      </c>
      <c r="I1262" s="9">
        <v>1700.8</v>
      </c>
    </row>
    <row r="1263" spans="1:9" s="56" customFormat="1" ht="58.5" customHeight="1">
      <c r="A1263" s="55" t="s">
        <v>2041</v>
      </c>
      <c r="B1263" s="8">
        <v>3987976000198</v>
      </c>
      <c r="C1263" s="7" t="s">
        <v>2042</v>
      </c>
      <c r="D1263" s="7" t="s">
        <v>24</v>
      </c>
      <c r="E1263" s="7" t="s">
        <v>25</v>
      </c>
      <c r="F1263" s="7" t="s">
        <v>2043</v>
      </c>
      <c r="G1263" s="9">
        <v>0</v>
      </c>
      <c r="H1263" s="9">
        <v>0</v>
      </c>
      <c r="I1263" s="9">
        <v>1014</v>
      </c>
    </row>
    <row r="1264" spans="1:9" s="56" customFormat="1" ht="58.5" customHeight="1">
      <c r="A1264" s="55" t="s">
        <v>2044</v>
      </c>
      <c r="B1264" s="8">
        <v>10754326000168</v>
      </c>
      <c r="C1264" s="7" t="s">
        <v>2045</v>
      </c>
      <c r="D1264" s="7" t="s">
        <v>24</v>
      </c>
      <c r="E1264" s="7" t="s">
        <v>25</v>
      </c>
      <c r="F1264" s="7" t="s">
        <v>2046</v>
      </c>
      <c r="G1264" s="9">
        <v>0</v>
      </c>
      <c r="H1264" s="9">
        <v>0</v>
      </c>
      <c r="I1264" s="9">
        <v>2310</v>
      </c>
    </row>
    <row r="1265" spans="1:9" s="56" customFormat="1" ht="58.5" customHeight="1">
      <c r="A1265" s="55" t="s">
        <v>2047</v>
      </c>
      <c r="B1265" s="8">
        <v>17207460000198</v>
      </c>
      <c r="C1265" s="7" t="s">
        <v>2048</v>
      </c>
      <c r="D1265" s="7" t="s">
        <v>24</v>
      </c>
      <c r="E1265" s="7" t="s">
        <v>20</v>
      </c>
      <c r="F1265" s="7" t="s">
        <v>2049</v>
      </c>
      <c r="G1265" s="9">
        <v>0</v>
      </c>
      <c r="H1265" s="9">
        <v>0</v>
      </c>
      <c r="I1265" s="9">
        <v>4872</v>
      </c>
    </row>
    <row r="1266" spans="1:9" s="57" customFormat="1" ht="41.25" customHeight="1">
      <c r="A1266" s="55" t="s">
        <v>1854</v>
      </c>
      <c r="B1266" s="8">
        <v>7870937000167</v>
      </c>
      <c r="C1266" s="7" t="s">
        <v>2050</v>
      </c>
      <c r="D1266" s="7" t="s">
        <v>24</v>
      </c>
      <c r="E1266" s="7" t="s">
        <v>33</v>
      </c>
      <c r="F1266" s="7" t="s">
        <v>2051</v>
      </c>
      <c r="G1266" s="9">
        <v>0</v>
      </c>
      <c r="H1266" s="9">
        <v>0</v>
      </c>
      <c r="I1266" s="9">
        <f>163.85+1712.82+1047.8</f>
        <v>2924.47</v>
      </c>
    </row>
    <row r="1267" spans="1:9" s="57" customFormat="1" ht="41.25" customHeight="1">
      <c r="A1267" s="55" t="s">
        <v>1854</v>
      </c>
      <c r="B1267" s="8">
        <v>7870937000167</v>
      </c>
      <c r="C1267" s="7" t="s">
        <v>2052</v>
      </c>
      <c r="D1267" s="7" t="s">
        <v>24</v>
      </c>
      <c r="E1267" s="7" t="s">
        <v>33</v>
      </c>
      <c r="F1267" s="7" t="s">
        <v>1857</v>
      </c>
      <c r="G1267" s="9">
        <v>0</v>
      </c>
      <c r="H1267" s="9">
        <v>0</v>
      </c>
      <c r="I1267" s="9">
        <v>1362.48</v>
      </c>
    </row>
    <row r="1268" spans="1:9" s="57" customFormat="1" ht="71.25" customHeight="1">
      <c r="A1268" s="55" t="s">
        <v>1854</v>
      </c>
      <c r="B1268" s="8">
        <v>7870937000167</v>
      </c>
      <c r="C1268" s="7" t="s">
        <v>2053</v>
      </c>
      <c r="D1268" s="7" t="s">
        <v>24</v>
      </c>
      <c r="E1268" s="7" t="s">
        <v>33</v>
      </c>
      <c r="F1268" s="7" t="s">
        <v>1859</v>
      </c>
      <c r="G1268" s="9">
        <v>0</v>
      </c>
      <c r="H1268" s="9">
        <v>0</v>
      </c>
      <c r="I1268" s="9">
        <v>6943.8</v>
      </c>
    </row>
    <row r="1269" spans="1:9" s="57" customFormat="1" ht="93.75" customHeight="1">
      <c r="A1269" s="55" t="s">
        <v>2054</v>
      </c>
      <c r="B1269" s="8">
        <v>4561791000180</v>
      </c>
      <c r="C1269" s="7" t="s">
        <v>2055</v>
      </c>
      <c r="D1269" s="7" t="s">
        <v>24</v>
      </c>
      <c r="E1269" s="7" t="s">
        <v>33</v>
      </c>
      <c r="F1269" s="7" t="s">
        <v>1871</v>
      </c>
      <c r="G1269" s="9">
        <v>0</v>
      </c>
      <c r="H1269" s="9">
        <v>0</v>
      </c>
      <c r="I1269" s="9">
        <f>660+3080</f>
        <v>3740</v>
      </c>
    </row>
    <row r="1270" spans="1:9" s="57" customFormat="1" ht="51" customHeight="1">
      <c r="A1270" s="55" t="s">
        <v>2056</v>
      </c>
      <c r="B1270" s="8">
        <v>12981327000170</v>
      </c>
      <c r="C1270" s="7" t="s">
        <v>2057</v>
      </c>
      <c r="D1270" s="7" t="s">
        <v>24</v>
      </c>
      <c r="E1270" s="7" t="s">
        <v>25</v>
      </c>
      <c r="F1270" s="7" t="s">
        <v>2058</v>
      </c>
      <c r="G1270" s="9">
        <v>0</v>
      </c>
      <c r="H1270" s="9">
        <v>0</v>
      </c>
      <c r="I1270" s="9">
        <v>647.67</v>
      </c>
    </row>
    <row r="1271" spans="1:9" s="57" customFormat="1" ht="64.5" customHeight="1">
      <c r="A1271" s="55" t="s">
        <v>2059</v>
      </c>
      <c r="B1271" s="8">
        <v>10828286000151</v>
      </c>
      <c r="C1271" s="7" t="s">
        <v>2060</v>
      </c>
      <c r="D1271" s="7" t="s">
        <v>24</v>
      </c>
      <c r="E1271" s="7" t="s">
        <v>25</v>
      </c>
      <c r="F1271" s="7" t="s">
        <v>2061</v>
      </c>
      <c r="G1271" s="9">
        <v>0</v>
      </c>
      <c r="H1271" s="9">
        <v>0</v>
      </c>
      <c r="I1271" s="9">
        <v>1968.05</v>
      </c>
    </row>
    <row r="1272" spans="1:9" s="57" customFormat="1" ht="55.5" customHeight="1">
      <c r="A1272" s="55" t="s">
        <v>2056</v>
      </c>
      <c r="B1272" s="8">
        <v>12981327000170</v>
      </c>
      <c r="C1272" s="7" t="s">
        <v>2060</v>
      </c>
      <c r="D1272" s="7" t="s">
        <v>24</v>
      </c>
      <c r="E1272" s="7" t="s">
        <v>25</v>
      </c>
      <c r="F1272" s="7" t="s">
        <v>2062</v>
      </c>
      <c r="G1272" s="9">
        <v>0</v>
      </c>
      <c r="H1272" s="9">
        <v>0</v>
      </c>
      <c r="I1272" s="9">
        <v>1249.45</v>
      </c>
    </row>
    <row r="1273" spans="1:9" s="57" customFormat="1" ht="71.25" customHeight="1">
      <c r="A1273" s="55" t="s">
        <v>2063</v>
      </c>
      <c r="B1273" s="8">
        <v>1631853000194</v>
      </c>
      <c r="C1273" s="7" t="s">
        <v>2064</v>
      </c>
      <c r="D1273" s="7" t="s">
        <v>24</v>
      </c>
      <c r="E1273" s="7" t="s">
        <v>25</v>
      </c>
      <c r="F1273" s="7" t="s">
        <v>2065</v>
      </c>
      <c r="G1273" s="9">
        <v>0</v>
      </c>
      <c r="H1273" s="9">
        <v>0</v>
      </c>
      <c r="I1273" s="9">
        <v>1612</v>
      </c>
    </row>
    <row r="1274" spans="1:9" s="57" customFormat="1" ht="60.75" customHeight="1">
      <c r="A1274" s="55" t="s">
        <v>2066</v>
      </c>
      <c r="B1274" s="8">
        <v>6324611000171</v>
      </c>
      <c r="C1274" s="7" t="s">
        <v>2064</v>
      </c>
      <c r="D1274" s="7" t="s">
        <v>24</v>
      </c>
      <c r="E1274" s="7" t="s">
        <v>25</v>
      </c>
      <c r="F1274" s="7" t="s">
        <v>2067</v>
      </c>
      <c r="G1274" s="9">
        <v>0</v>
      </c>
      <c r="H1274" s="9">
        <v>0</v>
      </c>
      <c r="I1274" s="9">
        <v>3403.7</v>
      </c>
    </row>
    <row r="1275" spans="1:9" s="57" customFormat="1" ht="64.5" customHeight="1">
      <c r="A1275" s="55" t="s">
        <v>2056</v>
      </c>
      <c r="B1275" s="8">
        <v>12981327000170</v>
      </c>
      <c r="C1275" s="7" t="s">
        <v>2068</v>
      </c>
      <c r="D1275" s="7" t="s">
        <v>24</v>
      </c>
      <c r="E1275" s="7" t="s">
        <v>25</v>
      </c>
      <c r="F1275" s="7" t="s">
        <v>2069</v>
      </c>
      <c r="G1275" s="9">
        <v>0</v>
      </c>
      <c r="H1275" s="9">
        <v>0</v>
      </c>
      <c r="I1275" s="9">
        <v>3444</v>
      </c>
    </row>
    <row r="1276" spans="1:9" s="57" customFormat="1" ht="72" customHeight="1">
      <c r="A1276" s="55" t="s">
        <v>1854</v>
      </c>
      <c r="B1276" s="8">
        <v>7870937000167</v>
      </c>
      <c r="C1276" s="7" t="s">
        <v>2070</v>
      </c>
      <c r="D1276" s="7" t="s">
        <v>24</v>
      </c>
      <c r="E1276" s="7" t="s">
        <v>33</v>
      </c>
      <c r="F1276" s="7" t="s">
        <v>2071</v>
      </c>
      <c r="G1276" s="9">
        <v>0</v>
      </c>
      <c r="H1276" s="9">
        <v>0</v>
      </c>
      <c r="I1276" s="9">
        <f>10398.39+34.89</f>
        <v>10433.279999999999</v>
      </c>
    </row>
    <row r="1277" spans="1:22" s="58" customFormat="1" ht="52.5" customHeight="1">
      <c r="A1277" s="55" t="s">
        <v>2072</v>
      </c>
      <c r="B1277" s="8">
        <v>7885913000181</v>
      </c>
      <c r="C1277" s="7" t="s">
        <v>2073</v>
      </c>
      <c r="D1277" s="7" t="s">
        <v>24</v>
      </c>
      <c r="E1277" s="7" t="s">
        <v>25</v>
      </c>
      <c r="F1277" s="7" t="s">
        <v>2074</v>
      </c>
      <c r="G1277" s="9">
        <v>0</v>
      </c>
      <c r="H1277" s="9">
        <v>0</v>
      </c>
      <c r="I1277" s="9">
        <v>949</v>
      </c>
      <c r="J1277" s="57"/>
      <c r="K1277" s="57"/>
      <c r="L1277" s="57"/>
      <c r="M1277" s="57"/>
      <c r="N1277" s="57"/>
      <c r="O1277" s="57"/>
      <c r="P1277" s="57"/>
      <c r="Q1277" s="57"/>
      <c r="R1277" s="57"/>
      <c r="S1277" s="57"/>
      <c r="T1277" s="57"/>
      <c r="U1277" s="57"/>
      <c r="V1277" s="57"/>
    </row>
    <row r="1278" spans="1:22" s="58" customFormat="1" ht="99.75" customHeight="1">
      <c r="A1278" s="55" t="s">
        <v>2075</v>
      </c>
      <c r="B1278" s="8">
        <v>20248960000182</v>
      </c>
      <c r="C1278" s="7" t="s">
        <v>2076</v>
      </c>
      <c r="D1278" s="7" t="s">
        <v>14</v>
      </c>
      <c r="E1278" s="7" t="s">
        <v>15</v>
      </c>
      <c r="F1278" s="7" t="s">
        <v>2077</v>
      </c>
      <c r="G1278" s="9">
        <v>0</v>
      </c>
      <c r="H1278" s="9">
        <v>0</v>
      </c>
      <c r="I1278" s="9">
        <v>15000</v>
      </c>
      <c r="J1278" s="57"/>
      <c r="K1278" s="57"/>
      <c r="L1278" s="57"/>
      <c r="M1278" s="57"/>
      <c r="N1278" s="57"/>
      <c r="O1278" s="57"/>
      <c r="P1278" s="57"/>
      <c r="Q1278" s="57"/>
      <c r="R1278" s="57"/>
      <c r="S1278" s="57"/>
      <c r="T1278" s="57"/>
      <c r="U1278" s="57"/>
      <c r="V1278" s="57"/>
    </row>
    <row r="1279" spans="1:22" s="58" customFormat="1" ht="41.25" customHeight="1">
      <c r="A1279" s="55" t="s">
        <v>2078</v>
      </c>
      <c r="B1279" s="8">
        <v>4407920000180</v>
      </c>
      <c r="C1279" s="7" t="s">
        <v>2079</v>
      </c>
      <c r="D1279" s="7" t="s">
        <v>14</v>
      </c>
      <c r="E1279" s="7" t="s">
        <v>20</v>
      </c>
      <c r="F1279" s="7" t="s">
        <v>2080</v>
      </c>
      <c r="G1279" s="9">
        <v>0</v>
      </c>
      <c r="H1279" s="9">
        <v>0</v>
      </c>
      <c r="I1279" s="9">
        <v>80000</v>
      </c>
      <c r="J1279" s="57"/>
      <c r="K1279" s="57"/>
      <c r="L1279" s="57"/>
      <c r="M1279" s="57"/>
      <c r="N1279" s="57"/>
      <c r="O1279" s="57"/>
      <c r="P1279" s="57"/>
      <c r="Q1279" s="57"/>
      <c r="R1279" s="57"/>
      <c r="S1279" s="57"/>
      <c r="T1279" s="57"/>
      <c r="U1279" s="57"/>
      <c r="V1279" s="57"/>
    </row>
    <row r="1280" spans="1:22" s="58" customFormat="1" ht="41.25" customHeight="1">
      <c r="A1280" s="55" t="s">
        <v>2081</v>
      </c>
      <c r="B1280" s="8">
        <v>10754326000168</v>
      </c>
      <c r="C1280" s="7" t="s">
        <v>2082</v>
      </c>
      <c r="D1280" s="7" t="s">
        <v>24</v>
      </c>
      <c r="E1280" s="7" t="s">
        <v>25</v>
      </c>
      <c r="F1280" s="7" t="s">
        <v>2083</v>
      </c>
      <c r="G1280" s="9">
        <v>0</v>
      </c>
      <c r="H1280" s="9">
        <v>0</v>
      </c>
      <c r="I1280" s="9">
        <v>680</v>
      </c>
      <c r="J1280" s="57"/>
      <c r="K1280" s="57"/>
      <c r="L1280" s="57"/>
      <c r="M1280" s="57"/>
      <c r="N1280" s="57"/>
      <c r="O1280" s="57"/>
      <c r="P1280" s="57"/>
      <c r="Q1280" s="57"/>
      <c r="R1280" s="57"/>
      <c r="S1280" s="57"/>
      <c r="T1280" s="57"/>
      <c r="U1280" s="57"/>
      <c r="V1280" s="57"/>
    </row>
    <row r="1281" spans="1:22" s="58" customFormat="1" ht="41.25" customHeight="1">
      <c r="A1281" s="55" t="s">
        <v>2084</v>
      </c>
      <c r="B1281" s="8">
        <v>10533103000170</v>
      </c>
      <c r="C1281" s="14" t="s">
        <v>2085</v>
      </c>
      <c r="D1281" s="7" t="s">
        <v>24</v>
      </c>
      <c r="E1281" s="7" t="s">
        <v>25</v>
      </c>
      <c r="F1281" s="7" t="s">
        <v>2086</v>
      </c>
      <c r="G1281" s="9">
        <v>0</v>
      </c>
      <c r="H1281" s="9">
        <v>0</v>
      </c>
      <c r="I1281" s="9">
        <v>1528.4</v>
      </c>
      <c r="J1281" s="57"/>
      <c r="K1281" s="57"/>
      <c r="L1281" s="57"/>
      <c r="M1281" s="57"/>
      <c r="N1281" s="57"/>
      <c r="O1281" s="57"/>
      <c r="P1281" s="57"/>
      <c r="Q1281" s="57"/>
      <c r="R1281" s="57"/>
      <c r="S1281" s="57"/>
      <c r="T1281" s="57"/>
      <c r="U1281" s="57"/>
      <c r="V1281" s="57"/>
    </row>
    <row r="1282" spans="1:22" s="58" customFormat="1" ht="41.25" customHeight="1">
      <c r="A1282" s="55" t="s">
        <v>2084</v>
      </c>
      <c r="B1282" s="59">
        <v>10533103000170</v>
      </c>
      <c r="C1282" s="17" t="s">
        <v>2087</v>
      </c>
      <c r="D1282" s="60" t="s">
        <v>24</v>
      </c>
      <c r="E1282" s="7" t="s">
        <v>25</v>
      </c>
      <c r="F1282" s="7" t="s">
        <v>2088</v>
      </c>
      <c r="G1282" s="9">
        <v>0</v>
      </c>
      <c r="H1282" s="9">
        <v>0</v>
      </c>
      <c r="I1282" s="9">
        <v>1459.9</v>
      </c>
      <c r="J1282" s="57"/>
      <c r="K1282" s="57"/>
      <c r="L1282" s="57"/>
      <c r="M1282" s="57"/>
      <c r="N1282" s="57"/>
      <c r="O1282" s="57"/>
      <c r="P1282" s="57"/>
      <c r="Q1282" s="57"/>
      <c r="R1282" s="57"/>
      <c r="S1282" s="57"/>
      <c r="T1282" s="57"/>
      <c r="U1282" s="57"/>
      <c r="V1282" s="57"/>
    </row>
    <row r="1283" spans="1:22" s="61" customFormat="1" ht="68.25" customHeight="1">
      <c r="A1283" s="55" t="s">
        <v>2089</v>
      </c>
      <c r="B1283" s="59">
        <v>7288667000180</v>
      </c>
      <c r="C1283" s="17" t="s">
        <v>2090</v>
      </c>
      <c r="D1283" s="60" t="s">
        <v>24</v>
      </c>
      <c r="E1283" s="7" t="s">
        <v>25</v>
      </c>
      <c r="F1283" s="7" t="s">
        <v>2091</v>
      </c>
      <c r="G1283" s="9">
        <v>0</v>
      </c>
      <c r="H1283" s="9">
        <v>0</v>
      </c>
      <c r="I1283" s="9">
        <v>866.58</v>
      </c>
      <c r="J1283" s="57"/>
      <c r="K1283" s="57"/>
      <c r="L1283" s="57"/>
      <c r="M1283" s="57"/>
      <c r="N1283" s="57"/>
      <c r="O1283" s="57"/>
      <c r="P1283" s="57"/>
      <c r="Q1283" s="57"/>
      <c r="R1283" s="57"/>
      <c r="S1283" s="57"/>
      <c r="T1283" s="57"/>
      <c r="U1283" s="57"/>
      <c r="V1283" s="57"/>
    </row>
    <row r="1284" spans="1:22" s="61" customFormat="1" ht="66" customHeight="1">
      <c r="A1284" s="55" t="s">
        <v>2089</v>
      </c>
      <c r="B1284" s="59">
        <v>7288667000180</v>
      </c>
      <c r="C1284" s="17" t="s">
        <v>2090</v>
      </c>
      <c r="D1284" s="60" t="s">
        <v>24</v>
      </c>
      <c r="E1284" s="7" t="s">
        <v>25</v>
      </c>
      <c r="F1284" s="7" t="s">
        <v>2092</v>
      </c>
      <c r="G1284" s="9">
        <v>0</v>
      </c>
      <c r="H1284" s="9">
        <v>0</v>
      </c>
      <c r="I1284" s="9">
        <v>354.51</v>
      </c>
      <c r="J1284" s="57"/>
      <c r="K1284" s="57"/>
      <c r="L1284" s="57"/>
      <c r="M1284" s="57"/>
      <c r="N1284" s="57"/>
      <c r="O1284" s="57"/>
      <c r="P1284" s="57"/>
      <c r="Q1284" s="57"/>
      <c r="R1284" s="57"/>
      <c r="S1284" s="57"/>
      <c r="T1284" s="57"/>
      <c r="U1284" s="57"/>
      <c r="V1284" s="57"/>
    </row>
    <row r="1285" spans="1:22" s="61" customFormat="1" ht="59.25" customHeight="1">
      <c r="A1285" s="55" t="s">
        <v>2089</v>
      </c>
      <c r="B1285" s="59">
        <v>7288667000180</v>
      </c>
      <c r="C1285" s="17" t="s">
        <v>2090</v>
      </c>
      <c r="D1285" s="60" t="s">
        <v>24</v>
      </c>
      <c r="E1285" s="7" t="s">
        <v>25</v>
      </c>
      <c r="F1285" s="7" t="s">
        <v>2093</v>
      </c>
      <c r="G1285" s="9">
        <v>0</v>
      </c>
      <c r="H1285" s="9">
        <v>0</v>
      </c>
      <c r="I1285" s="9">
        <v>1738.87</v>
      </c>
      <c r="J1285" s="57"/>
      <c r="K1285" s="57"/>
      <c r="L1285" s="57"/>
      <c r="M1285" s="57"/>
      <c r="N1285" s="57"/>
      <c r="O1285" s="57"/>
      <c r="P1285" s="57"/>
      <c r="Q1285" s="57"/>
      <c r="R1285" s="57"/>
      <c r="S1285" s="57"/>
      <c r="T1285" s="57"/>
      <c r="U1285" s="57"/>
      <c r="V1285" s="57"/>
    </row>
    <row r="1286" spans="1:22" s="61" customFormat="1" ht="69.75" customHeight="1">
      <c r="A1286" s="55" t="s">
        <v>2094</v>
      </c>
      <c r="B1286" s="59">
        <v>7234453000121</v>
      </c>
      <c r="C1286" s="62" t="s">
        <v>2095</v>
      </c>
      <c r="D1286" s="60" t="s">
        <v>14</v>
      </c>
      <c r="E1286" s="7" t="s">
        <v>20</v>
      </c>
      <c r="F1286" s="7" t="s">
        <v>2096</v>
      </c>
      <c r="G1286" s="9">
        <v>0</v>
      </c>
      <c r="H1286" s="9">
        <v>396</v>
      </c>
      <c r="I1286" s="9">
        <v>396</v>
      </c>
      <c r="J1286" s="57"/>
      <c r="K1286" s="57"/>
      <c r="L1286" s="57"/>
      <c r="M1286" s="57"/>
      <c r="N1286" s="57"/>
      <c r="O1286" s="57"/>
      <c r="P1286" s="57"/>
      <c r="Q1286" s="57"/>
      <c r="R1286" s="57"/>
      <c r="S1286" s="57"/>
      <c r="T1286" s="57"/>
      <c r="U1286" s="57"/>
      <c r="V1286" s="57"/>
    </row>
    <row r="1287" spans="1:22" s="61" customFormat="1" ht="69.75" customHeight="1">
      <c r="A1287" s="55" t="s">
        <v>2094</v>
      </c>
      <c r="B1287" s="59">
        <v>7234453000121</v>
      </c>
      <c r="C1287" s="62" t="s">
        <v>2097</v>
      </c>
      <c r="D1287" s="60" t="s">
        <v>14</v>
      </c>
      <c r="E1287" s="7" t="s">
        <v>20</v>
      </c>
      <c r="F1287" s="7" t="s">
        <v>2098</v>
      </c>
      <c r="G1287" s="9">
        <v>0</v>
      </c>
      <c r="H1287" s="9">
        <v>553.92</v>
      </c>
      <c r="I1287" s="9">
        <v>553.92</v>
      </c>
      <c r="J1287" s="57"/>
      <c r="K1287" s="57"/>
      <c r="L1287" s="57"/>
      <c r="M1287" s="57"/>
      <c r="N1287" s="57"/>
      <c r="O1287" s="57"/>
      <c r="P1287" s="57"/>
      <c r="Q1287" s="57"/>
      <c r="R1287" s="57"/>
      <c r="S1287" s="57"/>
      <c r="T1287" s="57"/>
      <c r="U1287" s="57"/>
      <c r="V1287" s="57"/>
    </row>
    <row r="1288" spans="1:22" s="61" customFormat="1" ht="69.75" customHeight="1">
      <c r="A1288" s="55" t="s">
        <v>2094</v>
      </c>
      <c r="B1288" s="59">
        <v>7234453000121</v>
      </c>
      <c r="C1288" s="62" t="s">
        <v>2099</v>
      </c>
      <c r="D1288" s="60" t="s">
        <v>14</v>
      </c>
      <c r="E1288" s="7" t="s">
        <v>20</v>
      </c>
      <c r="F1288" s="7" t="s">
        <v>2100</v>
      </c>
      <c r="G1288" s="9">
        <v>0</v>
      </c>
      <c r="H1288" s="9">
        <v>124</v>
      </c>
      <c r="I1288" s="9">
        <v>124</v>
      </c>
      <c r="J1288" s="57"/>
      <c r="K1288" s="57"/>
      <c r="L1288" s="57"/>
      <c r="M1288" s="57"/>
      <c r="N1288" s="57"/>
      <c r="O1288" s="57"/>
      <c r="P1288" s="57"/>
      <c r="Q1288" s="57"/>
      <c r="R1288" s="57"/>
      <c r="S1288" s="57"/>
      <c r="T1288" s="57"/>
      <c r="U1288" s="57"/>
      <c r="V1288" s="57"/>
    </row>
    <row r="1289" spans="1:22" s="61" customFormat="1" ht="69.75" customHeight="1">
      <c r="A1289" s="55" t="s">
        <v>2094</v>
      </c>
      <c r="B1289" s="59">
        <v>7234453000121</v>
      </c>
      <c r="C1289" s="62" t="s">
        <v>2101</v>
      </c>
      <c r="D1289" s="60" t="s">
        <v>14</v>
      </c>
      <c r="E1289" s="7" t="s">
        <v>20</v>
      </c>
      <c r="F1289" s="7" t="s">
        <v>2102</v>
      </c>
      <c r="G1289" s="9">
        <v>0</v>
      </c>
      <c r="H1289" s="9">
        <v>240.5</v>
      </c>
      <c r="I1289" s="9">
        <v>240.5</v>
      </c>
      <c r="J1289" s="57"/>
      <c r="K1289" s="57"/>
      <c r="L1289" s="57"/>
      <c r="M1289" s="57"/>
      <c r="N1289" s="57"/>
      <c r="O1289" s="57"/>
      <c r="P1289" s="57"/>
      <c r="Q1289" s="57"/>
      <c r="R1289" s="57"/>
      <c r="S1289" s="57"/>
      <c r="T1289" s="57"/>
      <c r="U1289" s="57"/>
      <c r="V1289" s="57"/>
    </row>
    <row r="1290" spans="1:9" ht="17.25" customHeight="1">
      <c r="A1290" s="63" t="s">
        <v>1847</v>
      </c>
      <c r="B1290" s="64"/>
      <c r="C1290" s="45"/>
      <c r="D1290" s="65"/>
      <c r="E1290" s="64"/>
      <c r="F1290" s="64"/>
      <c r="G1290" s="47">
        <f>SUM(G1193:G1282)</f>
        <v>0</v>
      </c>
      <c r="H1290" s="47">
        <f>SUM(H1193:H1289)</f>
        <v>2761.42</v>
      </c>
      <c r="I1290" s="47">
        <f>SUM(I1193:I1289)</f>
        <v>1070676.3300000003</v>
      </c>
    </row>
    <row r="1291" spans="1:9" ht="16.5" customHeight="1">
      <c r="A1291" s="66"/>
      <c r="B1291" s="66"/>
      <c r="C1291" s="66"/>
      <c r="D1291" s="67"/>
      <c r="E1291" s="66"/>
      <c r="F1291" s="66"/>
      <c r="G1291" s="66"/>
      <c r="H1291" s="66"/>
      <c r="I1291" s="66"/>
    </row>
    <row r="1292" spans="1:9" ht="22.5" customHeight="1">
      <c r="A1292" s="135" t="s">
        <v>2103</v>
      </c>
      <c r="B1292" s="135"/>
      <c r="C1292" s="135"/>
      <c r="D1292" s="135"/>
      <c r="E1292" s="135"/>
      <c r="F1292" s="135"/>
      <c r="G1292" s="135"/>
      <c r="H1292" s="135"/>
      <c r="I1292" s="135"/>
    </row>
    <row r="1293" spans="1:9" s="12" customFormat="1" ht="48" customHeight="1">
      <c r="A1293" s="68" t="s">
        <v>3</v>
      </c>
      <c r="B1293" s="68" t="s">
        <v>4</v>
      </c>
      <c r="C1293" s="68" t="s">
        <v>5</v>
      </c>
      <c r="D1293" s="68" t="s">
        <v>6</v>
      </c>
      <c r="E1293" s="68" t="s">
        <v>7</v>
      </c>
      <c r="F1293" s="68" t="s">
        <v>8</v>
      </c>
      <c r="G1293" s="68" t="s">
        <v>9</v>
      </c>
      <c r="H1293" s="68" t="s">
        <v>10</v>
      </c>
      <c r="I1293" s="68" t="s">
        <v>11</v>
      </c>
    </row>
    <row r="1294" spans="1:9" s="12" customFormat="1" ht="48" customHeight="1">
      <c r="A1294" s="7" t="s">
        <v>974</v>
      </c>
      <c r="B1294" s="15" t="s">
        <v>1238</v>
      </c>
      <c r="C1294" s="7" t="s">
        <v>2104</v>
      </c>
      <c r="D1294" s="7" t="s">
        <v>14</v>
      </c>
      <c r="E1294" s="7" t="s">
        <v>15</v>
      </c>
      <c r="F1294" s="7" t="s">
        <v>2105</v>
      </c>
      <c r="G1294" s="9">
        <v>971725.91</v>
      </c>
      <c r="H1294" s="9">
        <v>0</v>
      </c>
      <c r="I1294" s="9">
        <v>0</v>
      </c>
    </row>
    <row r="1295" spans="1:9" s="12" customFormat="1" ht="48" customHeight="1">
      <c r="A1295" s="7" t="s">
        <v>974</v>
      </c>
      <c r="B1295" s="15" t="s">
        <v>1238</v>
      </c>
      <c r="C1295" s="7" t="s">
        <v>2106</v>
      </c>
      <c r="D1295" s="7" t="s">
        <v>14</v>
      </c>
      <c r="E1295" s="7" t="s">
        <v>15</v>
      </c>
      <c r="F1295" s="7" t="s">
        <v>2107</v>
      </c>
      <c r="G1295" s="9">
        <v>3196037.26</v>
      </c>
      <c r="H1295" s="9">
        <v>0</v>
      </c>
      <c r="I1295" s="9">
        <v>0</v>
      </c>
    </row>
    <row r="1296" spans="1:9" s="12" customFormat="1" ht="48" customHeight="1">
      <c r="A1296" s="7" t="s">
        <v>974</v>
      </c>
      <c r="B1296" s="15" t="s">
        <v>1238</v>
      </c>
      <c r="C1296" s="7" t="s">
        <v>2108</v>
      </c>
      <c r="D1296" s="7" t="s">
        <v>14</v>
      </c>
      <c r="E1296" s="7" t="s">
        <v>15</v>
      </c>
      <c r="F1296" s="7" t="s">
        <v>2109</v>
      </c>
      <c r="G1296" s="9">
        <v>4515.11</v>
      </c>
      <c r="H1296" s="9">
        <v>0</v>
      </c>
      <c r="I1296" s="9">
        <v>0</v>
      </c>
    </row>
    <row r="1297" spans="1:9" s="12" customFormat="1" ht="132" customHeight="1">
      <c r="A1297" s="7" t="s">
        <v>974</v>
      </c>
      <c r="B1297" s="15" t="s">
        <v>1238</v>
      </c>
      <c r="C1297" s="7" t="s">
        <v>2110</v>
      </c>
      <c r="D1297" s="7" t="s">
        <v>14</v>
      </c>
      <c r="E1297" s="7" t="s">
        <v>15</v>
      </c>
      <c r="F1297" s="7" t="s">
        <v>2111</v>
      </c>
      <c r="G1297" s="9">
        <v>1910.98</v>
      </c>
      <c r="H1297" s="9">
        <v>0</v>
      </c>
      <c r="I1297" s="9">
        <v>0</v>
      </c>
    </row>
    <row r="1298" spans="1:9" s="12" customFormat="1" ht="84" customHeight="1">
      <c r="A1298" s="7" t="s">
        <v>974</v>
      </c>
      <c r="B1298" s="15" t="s">
        <v>1238</v>
      </c>
      <c r="C1298" s="7" t="s">
        <v>2112</v>
      </c>
      <c r="D1298" s="7" t="s">
        <v>14</v>
      </c>
      <c r="E1298" s="7" t="s">
        <v>15</v>
      </c>
      <c r="F1298" s="7" t="s">
        <v>2113</v>
      </c>
      <c r="G1298" s="9">
        <v>123369.22</v>
      </c>
      <c r="H1298" s="9">
        <v>0</v>
      </c>
      <c r="I1298" s="9">
        <v>0</v>
      </c>
    </row>
    <row r="1299" spans="1:9" s="12" customFormat="1" ht="36" customHeight="1">
      <c r="A1299" s="7" t="s">
        <v>974</v>
      </c>
      <c r="B1299" s="15" t="s">
        <v>1238</v>
      </c>
      <c r="C1299" s="7" t="s">
        <v>2114</v>
      </c>
      <c r="D1299" s="7" t="s">
        <v>14</v>
      </c>
      <c r="E1299" s="7" t="s">
        <v>15</v>
      </c>
      <c r="F1299" s="7" t="s">
        <v>2115</v>
      </c>
      <c r="G1299" s="9">
        <v>129025.96</v>
      </c>
      <c r="H1299" s="9">
        <v>0</v>
      </c>
      <c r="I1299" s="9">
        <v>0</v>
      </c>
    </row>
    <row r="1300" spans="1:9" s="12" customFormat="1" ht="14.25" customHeight="1">
      <c r="A1300" s="7" t="s">
        <v>974</v>
      </c>
      <c r="B1300" s="15" t="s">
        <v>1238</v>
      </c>
      <c r="C1300" s="7" t="s">
        <v>2116</v>
      </c>
      <c r="D1300" s="7" t="s">
        <v>14</v>
      </c>
      <c r="E1300" s="7" t="s">
        <v>15</v>
      </c>
      <c r="F1300" s="7" t="s">
        <v>2117</v>
      </c>
      <c r="G1300" s="9">
        <v>680237.63</v>
      </c>
      <c r="H1300" s="9">
        <v>0</v>
      </c>
      <c r="I1300" s="9">
        <v>0</v>
      </c>
    </row>
    <row r="1301" spans="1:9" s="12" customFormat="1" ht="24" customHeight="1">
      <c r="A1301" s="7" t="s">
        <v>974</v>
      </c>
      <c r="B1301" s="15" t="s">
        <v>1238</v>
      </c>
      <c r="C1301" s="7" t="s">
        <v>2118</v>
      </c>
      <c r="D1301" s="7" t="s">
        <v>14</v>
      </c>
      <c r="E1301" s="7" t="s">
        <v>15</v>
      </c>
      <c r="F1301" s="7" t="s">
        <v>2119</v>
      </c>
      <c r="G1301" s="9">
        <v>84585.6</v>
      </c>
      <c r="H1301" s="9">
        <v>0</v>
      </c>
      <c r="I1301" s="9">
        <v>0</v>
      </c>
    </row>
    <row r="1302" spans="1:9" s="12" customFormat="1" ht="60" customHeight="1">
      <c r="A1302" s="7" t="s">
        <v>974</v>
      </c>
      <c r="B1302" s="15" t="s">
        <v>1238</v>
      </c>
      <c r="C1302" s="7" t="s">
        <v>2120</v>
      </c>
      <c r="D1302" s="7" t="s">
        <v>14</v>
      </c>
      <c r="E1302" s="7" t="s">
        <v>15</v>
      </c>
      <c r="F1302" s="7" t="s">
        <v>2121</v>
      </c>
      <c r="G1302" s="9">
        <v>16836.170000000002</v>
      </c>
      <c r="H1302" s="9">
        <v>0</v>
      </c>
      <c r="I1302" s="9">
        <v>0</v>
      </c>
    </row>
    <row r="1303" spans="1:9" s="12" customFormat="1" ht="14.25" customHeight="1">
      <c r="A1303" s="7" t="s">
        <v>974</v>
      </c>
      <c r="B1303" s="15" t="s">
        <v>1238</v>
      </c>
      <c r="C1303" s="7" t="s">
        <v>2122</v>
      </c>
      <c r="D1303" s="7" t="s">
        <v>14</v>
      </c>
      <c r="E1303" s="7" t="s">
        <v>15</v>
      </c>
      <c r="F1303" s="7" t="s">
        <v>2123</v>
      </c>
      <c r="G1303" s="9">
        <v>1050976.18</v>
      </c>
      <c r="H1303" s="9">
        <v>0</v>
      </c>
      <c r="I1303" s="9">
        <v>0</v>
      </c>
    </row>
    <row r="1304" spans="1:9" s="12" customFormat="1" ht="14.25" customHeight="1">
      <c r="A1304" s="7" t="s">
        <v>974</v>
      </c>
      <c r="B1304" s="15" t="s">
        <v>1238</v>
      </c>
      <c r="C1304" s="7" t="s">
        <v>2124</v>
      </c>
      <c r="D1304" s="7" t="s">
        <v>14</v>
      </c>
      <c r="E1304" s="7" t="s">
        <v>15</v>
      </c>
      <c r="F1304" s="7" t="s">
        <v>2125</v>
      </c>
      <c r="G1304" s="9">
        <v>2251150.89</v>
      </c>
      <c r="H1304" s="9">
        <v>0</v>
      </c>
      <c r="I1304" s="9">
        <v>0</v>
      </c>
    </row>
    <row r="1305" spans="1:9" s="12" customFormat="1" ht="14.25" customHeight="1">
      <c r="A1305" s="7" t="s">
        <v>974</v>
      </c>
      <c r="B1305" s="15" t="s">
        <v>1238</v>
      </c>
      <c r="C1305" s="7" t="s">
        <v>2126</v>
      </c>
      <c r="D1305" s="7" t="s">
        <v>14</v>
      </c>
      <c r="E1305" s="7" t="s">
        <v>15</v>
      </c>
      <c r="F1305" s="7" t="s">
        <v>2127</v>
      </c>
      <c r="G1305" s="9">
        <v>3631514.54</v>
      </c>
      <c r="H1305" s="9">
        <v>0</v>
      </c>
      <c r="I1305" s="9">
        <v>0</v>
      </c>
    </row>
    <row r="1306" spans="1:9" s="12" customFormat="1" ht="24" customHeight="1">
      <c r="A1306" s="7" t="s">
        <v>974</v>
      </c>
      <c r="B1306" s="15" t="s">
        <v>1238</v>
      </c>
      <c r="C1306" s="7" t="s">
        <v>2128</v>
      </c>
      <c r="D1306" s="7" t="s">
        <v>14</v>
      </c>
      <c r="E1306" s="7" t="s">
        <v>15</v>
      </c>
      <c r="F1306" s="7" t="s">
        <v>2129</v>
      </c>
      <c r="G1306" s="9">
        <v>21270.6</v>
      </c>
      <c r="H1306" s="9">
        <v>0</v>
      </c>
      <c r="I1306" s="9">
        <v>0</v>
      </c>
    </row>
    <row r="1307" spans="1:9" s="12" customFormat="1" ht="60" customHeight="1">
      <c r="A1307" s="7" t="s">
        <v>974</v>
      </c>
      <c r="B1307" s="15" t="s">
        <v>1238</v>
      </c>
      <c r="C1307" s="7" t="s">
        <v>2130</v>
      </c>
      <c r="D1307" s="7" t="s">
        <v>14</v>
      </c>
      <c r="E1307" s="7" t="s">
        <v>15</v>
      </c>
      <c r="F1307" s="7" t="s">
        <v>2131</v>
      </c>
      <c r="G1307" s="9">
        <v>635368.76</v>
      </c>
      <c r="H1307" s="9">
        <v>0</v>
      </c>
      <c r="I1307" s="9">
        <v>0</v>
      </c>
    </row>
    <row r="1308" spans="1:9" s="12" customFormat="1" ht="60" customHeight="1">
      <c r="A1308" s="7" t="s">
        <v>974</v>
      </c>
      <c r="B1308" s="15" t="s">
        <v>1238</v>
      </c>
      <c r="C1308" s="7" t="s">
        <v>2132</v>
      </c>
      <c r="D1308" s="7" t="s">
        <v>14</v>
      </c>
      <c r="E1308" s="7" t="s">
        <v>15</v>
      </c>
      <c r="F1308" s="7" t="s">
        <v>2133</v>
      </c>
      <c r="G1308" s="9">
        <v>415743.69</v>
      </c>
      <c r="H1308" s="9">
        <v>0</v>
      </c>
      <c r="I1308" s="9">
        <v>0</v>
      </c>
    </row>
    <row r="1309" spans="1:9" s="12" customFormat="1" ht="14.25" customHeight="1">
      <c r="A1309" s="7" t="s">
        <v>974</v>
      </c>
      <c r="B1309" s="15" t="s">
        <v>1238</v>
      </c>
      <c r="C1309" s="7" t="s">
        <v>2134</v>
      </c>
      <c r="D1309" s="7" t="s">
        <v>14</v>
      </c>
      <c r="E1309" s="7" t="s">
        <v>15</v>
      </c>
      <c r="F1309" s="7" t="s">
        <v>2135</v>
      </c>
      <c r="G1309" s="9">
        <v>716049.2</v>
      </c>
      <c r="H1309" s="9">
        <v>0</v>
      </c>
      <c r="I1309" s="9">
        <v>0</v>
      </c>
    </row>
    <row r="1310" spans="1:9" s="12" customFormat="1" ht="14.25" customHeight="1">
      <c r="A1310" s="7" t="s">
        <v>974</v>
      </c>
      <c r="B1310" s="15" t="s">
        <v>1238</v>
      </c>
      <c r="C1310" s="7" t="s">
        <v>2136</v>
      </c>
      <c r="D1310" s="7" t="s">
        <v>14</v>
      </c>
      <c r="E1310" s="7" t="s">
        <v>15</v>
      </c>
      <c r="F1310" s="7" t="s">
        <v>2137</v>
      </c>
      <c r="G1310" s="9">
        <v>716049.2</v>
      </c>
      <c r="H1310" s="9">
        <v>0</v>
      </c>
      <c r="I1310" s="9">
        <v>0</v>
      </c>
    </row>
    <row r="1311" spans="1:9" s="12" customFormat="1" ht="48" customHeight="1">
      <c r="A1311" s="7" t="s">
        <v>1774</v>
      </c>
      <c r="B1311" s="15">
        <v>10195172000111</v>
      </c>
      <c r="C1311" s="7" t="s">
        <v>2138</v>
      </c>
      <c r="D1311" s="7" t="s">
        <v>24</v>
      </c>
      <c r="E1311" s="7" t="s">
        <v>33</v>
      </c>
      <c r="F1311" s="7" t="s">
        <v>2139</v>
      </c>
      <c r="G1311" s="9">
        <v>516101.81</v>
      </c>
      <c r="H1311" s="9">
        <v>0</v>
      </c>
      <c r="I1311" s="9">
        <v>0</v>
      </c>
    </row>
    <row r="1312" spans="1:9" s="12" customFormat="1" ht="48" customHeight="1">
      <c r="A1312" s="7" t="s">
        <v>1777</v>
      </c>
      <c r="B1312" s="15">
        <v>29979036001031</v>
      </c>
      <c r="C1312" s="7" t="s">
        <v>2140</v>
      </c>
      <c r="D1312" s="7" t="s">
        <v>14</v>
      </c>
      <c r="E1312" s="7" t="s">
        <v>15</v>
      </c>
      <c r="F1312" s="7" t="s">
        <v>2141</v>
      </c>
      <c r="G1312" s="9">
        <v>73288.90000000001</v>
      </c>
      <c r="H1312" s="9">
        <v>0</v>
      </c>
      <c r="I1312" s="9">
        <v>0</v>
      </c>
    </row>
    <row r="1313" spans="1:9" s="12" customFormat="1" ht="30.75" customHeight="1">
      <c r="A1313" s="31" t="s">
        <v>1779</v>
      </c>
      <c r="B1313" s="69">
        <v>60701190000104</v>
      </c>
      <c r="C1313" s="31" t="s">
        <v>2142</v>
      </c>
      <c r="D1313" s="31" t="s">
        <v>14</v>
      </c>
      <c r="E1313" s="31" t="s">
        <v>15</v>
      </c>
      <c r="F1313" s="31" t="s">
        <v>2143</v>
      </c>
      <c r="G1313" s="34">
        <v>17.2</v>
      </c>
      <c r="H1313" s="9">
        <v>0</v>
      </c>
      <c r="I1313" s="34">
        <v>0</v>
      </c>
    </row>
    <row r="1314" spans="1:9" s="12" customFormat="1" ht="30.75" customHeight="1">
      <c r="A1314" s="7" t="s">
        <v>168</v>
      </c>
      <c r="B1314" s="8">
        <v>4153748000185</v>
      </c>
      <c r="C1314" s="31" t="s">
        <v>2144</v>
      </c>
      <c r="D1314" s="31" t="s">
        <v>14</v>
      </c>
      <c r="E1314" s="31" t="s">
        <v>15</v>
      </c>
      <c r="F1314" s="31" t="s">
        <v>2145</v>
      </c>
      <c r="G1314" s="34">
        <v>37800</v>
      </c>
      <c r="H1314" s="9">
        <v>0</v>
      </c>
      <c r="I1314" s="34">
        <v>0</v>
      </c>
    </row>
    <row r="1315" spans="1:9" s="12" customFormat="1" ht="30.75" customHeight="1">
      <c r="A1315" s="31" t="s">
        <v>197</v>
      </c>
      <c r="B1315" s="69">
        <v>476092221</v>
      </c>
      <c r="C1315" s="31" t="s">
        <v>2146</v>
      </c>
      <c r="D1315" s="31" t="s">
        <v>14</v>
      </c>
      <c r="E1315" s="31" t="s">
        <v>15</v>
      </c>
      <c r="F1315" s="31" t="s">
        <v>2147</v>
      </c>
      <c r="G1315" s="34">
        <v>1000</v>
      </c>
      <c r="H1315" s="9">
        <v>0</v>
      </c>
      <c r="I1315" s="34">
        <v>0</v>
      </c>
    </row>
    <row r="1316" spans="1:9" s="12" customFormat="1" ht="30.75" customHeight="1">
      <c r="A1316" s="31" t="s">
        <v>2148</v>
      </c>
      <c r="B1316" s="69">
        <v>85819522249</v>
      </c>
      <c r="C1316" s="31" t="s">
        <v>2149</v>
      </c>
      <c r="D1316" s="31" t="s">
        <v>14</v>
      </c>
      <c r="E1316" s="31" t="s">
        <v>15</v>
      </c>
      <c r="F1316" s="31" t="s">
        <v>2150</v>
      </c>
      <c r="G1316" s="34">
        <v>1000</v>
      </c>
      <c r="H1316" s="9">
        <v>0</v>
      </c>
      <c r="I1316" s="34">
        <v>0</v>
      </c>
    </row>
    <row r="1317" spans="1:9" s="12" customFormat="1" ht="30.75" customHeight="1">
      <c r="A1317" s="31" t="s">
        <v>194</v>
      </c>
      <c r="B1317" s="69">
        <v>1576713210</v>
      </c>
      <c r="C1317" s="31" t="s">
        <v>2151</v>
      </c>
      <c r="D1317" s="31" t="s">
        <v>14</v>
      </c>
      <c r="E1317" s="31" t="s">
        <v>15</v>
      </c>
      <c r="F1317" s="31" t="s">
        <v>2152</v>
      </c>
      <c r="G1317" s="34">
        <v>700</v>
      </c>
      <c r="H1317" s="9">
        <v>0</v>
      </c>
      <c r="I1317" s="34">
        <v>0</v>
      </c>
    </row>
    <row r="1318" spans="1:9" s="12" customFormat="1" ht="30.75" customHeight="1">
      <c r="A1318" s="31" t="s">
        <v>974</v>
      </c>
      <c r="B1318" s="15" t="s">
        <v>1238</v>
      </c>
      <c r="C1318" s="31" t="s">
        <v>2153</v>
      </c>
      <c r="D1318" s="31" t="s">
        <v>14</v>
      </c>
      <c r="E1318" s="31" t="s">
        <v>15</v>
      </c>
      <c r="F1318" s="31" t="s">
        <v>2154</v>
      </c>
      <c r="G1318" s="34">
        <v>2046031.27</v>
      </c>
      <c r="H1318" s="9">
        <v>0</v>
      </c>
      <c r="I1318" s="34">
        <v>0</v>
      </c>
    </row>
    <row r="1319" spans="1:9" s="12" customFormat="1" ht="30.75" customHeight="1">
      <c r="A1319" s="31" t="s">
        <v>974</v>
      </c>
      <c r="B1319" s="15" t="s">
        <v>1238</v>
      </c>
      <c r="C1319" s="31" t="s">
        <v>2155</v>
      </c>
      <c r="D1319" s="31" t="s">
        <v>14</v>
      </c>
      <c r="E1319" s="31" t="s">
        <v>15</v>
      </c>
      <c r="F1319" s="31" t="s">
        <v>2156</v>
      </c>
      <c r="G1319" s="34">
        <v>127812</v>
      </c>
      <c r="H1319" s="9">
        <v>0</v>
      </c>
      <c r="I1319" s="34">
        <v>0</v>
      </c>
    </row>
    <row r="1320" spans="1:9" s="12" customFormat="1" ht="30.75" customHeight="1">
      <c r="A1320" s="31" t="s">
        <v>974</v>
      </c>
      <c r="B1320" s="15" t="s">
        <v>1238</v>
      </c>
      <c r="C1320" s="31" t="s">
        <v>2157</v>
      </c>
      <c r="D1320" s="31" t="s">
        <v>14</v>
      </c>
      <c r="E1320" s="31" t="s">
        <v>15</v>
      </c>
      <c r="F1320" s="31" t="s">
        <v>2158</v>
      </c>
      <c r="G1320" s="34">
        <v>14516.09</v>
      </c>
      <c r="H1320" s="9">
        <v>0</v>
      </c>
      <c r="I1320" s="34">
        <v>0</v>
      </c>
    </row>
    <row r="1321" spans="1:9" s="12" customFormat="1" ht="30.75" customHeight="1">
      <c r="A1321" s="31" t="s">
        <v>287</v>
      </c>
      <c r="B1321" s="69">
        <v>38280710230</v>
      </c>
      <c r="C1321" s="31" t="s">
        <v>2159</v>
      </c>
      <c r="D1321" s="31" t="s">
        <v>14</v>
      </c>
      <c r="E1321" s="31" t="s">
        <v>15</v>
      </c>
      <c r="F1321" s="31" t="s">
        <v>2160</v>
      </c>
      <c r="G1321" s="34">
        <v>458.33</v>
      </c>
      <c r="H1321" s="9">
        <v>0</v>
      </c>
      <c r="I1321" s="34">
        <v>0</v>
      </c>
    </row>
    <row r="1322" spans="1:9" s="12" customFormat="1" ht="30.75" customHeight="1">
      <c r="A1322" s="7" t="s">
        <v>22</v>
      </c>
      <c r="B1322" s="8">
        <v>4409637000197</v>
      </c>
      <c r="C1322" s="7" t="s">
        <v>2161</v>
      </c>
      <c r="D1322" s="7" t="s">
        <v>24</v>
      </c>
      <c r="E1322" s="7" t="s">
        <v>25</v>
      </c>
      <c r="F1322" s="31" t="s">
        <v>2162</v>
      </c>
      <c r="G1322" s="34">
        <v>137148.76</v>
      </c>
      <c r="H1322" s="9">
        <v>0</v>
      </c>
      <c r="I1322" s="34">
        <v>0</v>
      </c>
    </row>
    <row r="1323" spans="1:9" s="12" customFormat="1" ht="30.75" customHeight="1">
      <c r="A1323" s="7" t="s">
        <v>120</v>
      </c>
      <c r="B1323" s="8">
        <v>10195172000111</v>
      </c>
      <c r="C1323" s="7" t="s">
        <v>2163</v>
      </c>
      <c r="D1323" s="7" t="s">
        <v>24</v>
      </c>
      <c r="E1323" s="7" t="s">
        <v>33</v>
      </c>
      <c r="F1323" s="31" t="s">
        <v>2164</v>
      </c>
      <c r="G1323" s="34">
        <v>16100</v>
      </c>
      <c r="H1323" s="9">
        <v>0</v>
      </c>
      <c r="I1323" s="34">
        <v>0</v>
      </c>
    </row>
    <row r="1324" spans="1:9" s="57" customFormat="1" ht="14.25" customHeight="1">
      <c r="A1324" s="7" t="s">
        <v>98</v>
      </c>
      <c r="B1324" s="8">
        <v>13353495000184</v>
      </c>
      <c r="C1324" s="7" t="s">
        <v>2165</v>
      </c>
      <c r="D1324" s="7" t="s">
        <v>24</v>
      </c>
      <c r="E1324" s="7" t="s">
        <v>33</v>
      </c>
      <c r="F1324" s="31" t="s">
        <v>2166</v>
      </c>
      <c r="G1324" s="34">
        <v>121359.24</v>
      </c>
      <c r="H1324" s="9">
        <v>0</v>
      </c>
      <c r="I1324" s="34">
        <v>0</v>
      </c>
    </row>
    <row r="1325" spans="1:9" s="57" customFormat="1" ht="28.5" customHeight="1">
      <c r="A1325" s="7" t="s">
        <v>41</v>
      </c>
      <c r="B1325" s="8">
        <v>3146650215</v>
      </c>
      <c r="C1325" s="7" t="s">
        <v>2167</v>
      </c>
      <c r="D1325" s="7" t="s">
        <v>14</v>
      </c>
      <c r="E1325" s="7" t="s">
        <v>20</v>
      </c>
      <c r="F1325" s="31" t="s">
        <v>2168</v>
      </c>
      <c r="G1325" s="34">
        <v>84150</v>
      </c>
      <c r="H1325" s="9">
        <v>0</v>
      </c>
      <c r="I1325" s="34">
        <v>0</v>
      </c>
    </row>
    <row r="1326" spans="1:9" s="57" customFormat="1" ht="30" customHeight="1">
      <c r="A1326" s="7" t="s">
        <v>50</v>
      </c>
      <c r="B1326" s="8">
        <v>14402379000170</v>
      </c>
      <c r="C1326" s="7" t="s">
        <v>2169</v>
      </c>
      <c r="D1326" s="7" t="s">
        <v>14</v>
      </c>
      <c r="E1326" s="7" t="s">
        <v>20</v>
      </c>
      <c r="F1326" s="31" t="s">
        <v>2170</v>
      </c>
      <c r="G1326" s="34">
        <v>135000</v>
      </c>
      <c r="H1326" s="9">
        <v>0</v>
      </c>
      <c r="I1326" s="34">
        <v>0</v>
      </c>
    </row>
    <row r="1327" spans="1:9" s="57" customFormat="1" ht="30" customHeight="1">
      <c r="A1327" s="7" t="s">
        <v>41</v>
      </c>
      <c r="B1327" s="8">
        <v>3146650215</v>
      </c>
      <c r="C1327" s="7" t="s">
        <v>2171</v>
      </c>
      <c r="D1327" s="7" t="s">
        <v>14</v>
      </c>
      <c r="E1327" s="7" t="s">
        <v>20</v>
      </c>
      <c r="F1327" s="31" t="s">
        <v>2172</v>
      </c>
      <c r="G1327" s="34">
        <v>13961.91</v>
      </c>
      <c r="H1327" s="9">
        <v>0</v>
      </c>
      <c r="I1327" s="34">
        <v>0</v>
      </c>
    </row>
    <row r="1328" spans="1:9" s="57" customFormat="1" ht="21.75" customHeight="1">
      <c r="A1328" s="7" t="s">
        <v>53</v>
      </c>
      <c r="B1328" s="8">
        <v>2341467000120</v>
      </c>
      <c r="C1328" s="7" t="s">
        <v>2173</v>
      </c>
      <c r="D1328" s="7" t="s">
        <v>14</v>
      </c>
      <c r="E1328" s="7" t="s">
        <v>29</v>
      </c>
      <c r="F1328" s="31" t="s">
        <v>2174</v>
      </c>
      <c r="G1328" s="34">
        <v>223963.49</v>
      </c>
      <c r="H1328" s="9">
        <v>0</v>
      </c>
      <c r="I1328" s="34">
        <v>0</v>
      </c>
    </row>
    <row r="1329" spans="1:9" s="57" customFormat="1" ht="21.75" customHeight="1">
      <c r="A1329" s="7" t="s">
        <v>80</v>
      </c>
      <c r="B1329" s="8">
        <v>33000118000179</v>
      </c>
      <c r="C1329" s="7" t="s">
        <v>2175</v>
      </c>
      <c r="D1329" s="7" t="s">
        <v>14</v>
      </c>
      <c r="E1329" s="7" t="s">
        <v>29</v>
      </c>
      <c r="F1329" s="31" t="s">
        <v>2176</v>
      </c>
      <c r="G1329" s="34">
        <v>74798</v>
      </c>
      <c r="H1329" s="9">
        <v>0</v>
      </c>
      <c r="I1329" s="34">
        <v>0</v>
      </c>
    </row>
    <row r="1330" spans="1:9" s="57" customFormat="1" ht="37.5" customHeight="1">
      <c r="A1330" s="7" t="s">
        <v>85</v>
      </c>
      <c r="B1330" s="8">
        <v>5828884000190</v>
      </c>
      <c r="C1330" s="7" t="s">
        <v>2177</v>
      </c>
      <c r="D1330" s="7" t="s">
        <v>14</v>
      </c>
      <c r="E1330" s="7" t="s">
        <v>20</v>
      </c>
      <c r="F1330" s="31" t="s">
        <v>2178</v>
      </c>
      <c r="G1330" s="34">
        <v>405000</v>
      </c>
      <c r="H1330" s="9">
        <v>0</v>
      </c>
      <c r="I1330" s="34">
        <v>0</v>
      </c>
    </row>
    <row r="1331" spans="1:9" s="57" customFormat="1" ht="37.5" customHeight="1">
      <c r="A1331" s="7" t="s">
        <v>98</v>
      </c>
      <c r="B1331" s="8">
        <v>13353495000184</v>
      </c>
      <c r="C1331" s="7" t="s">
        <v>2165</v>
      </c>
      <c r="D1331" s="7" t="s">
        <v>24</v>
      </c>
      <c r="E1331" s="7" t="s">
        <v>33</v>
      </c>
      <c r="F1331" s="31" t="s">
        <v>2179</v>
      </c>
      <c r="G1331" s="34">
        <v>237324.66</v>
      </c>
      <c r="H1331" s="9">
        <v>0</v>
      </c>
      <c r="I1331" s="34">
        <v>0</v>
      </c>
    </row>
    <row r="1332" spans="1:9" s="57" customFormat="1" ht="37.5" customHeight="1">
      <c r="A1332" s="7" t="s">
        <v>107</v>
      </c>
      <c r="B1332" s="8">
        <v>5423963000111</v>
      </c>
      <c r="C1332" s="7" t="s">
        <v>2180</v>
      </c>
      <c r="D1332" s="7" t="s">
        <v>24</v>
      </c>
      <c r="E1332" s="7" t="s">
        <v>25</v>
      </c>
      <c r="F1332" s="31" t="s">
        <v>2181</v>
      </c>
      <c r="G1332" s="34">
        <v>83406.26</v>
      </c>
      <c r="H1332" s="9">
        <v>0</v>
      </c>
      <c r="I1332" s="34">
        <v>0</v>
      </c>
    </row>
    <row r="1333" spans="1:9" s="57" customFormat="1" ht="37.5" customHeight="1">
      <c r="A1333" s="7" t="s">
        <v>112</v>
      </c>
      <c r="B1333" s="8">
        <v>7870937000167</v>
      </c>
      <c r="C1333" s="7" t="s">
        <v>2182</v>
      </c>
      <c r="D1333" s="7" t="s">
        <v>24</v>
      </c>
      <c r="E1333" s="7" t="s">
        <v>33</v>
      </c>
      <c r="F1333" s="31" t="s">
        <v>2183</v>
      </c>
      <c r="G1333" s="34">
        <v>165628.32</v>
      </c>
      <c r="H1333" s="9">
        <v>0</v>
      </c>
      <c r="I1333" s="34">
        <v>0</v>
      </c>
    </row>
    <row r="1334" spans="1:9" s="57" customFormat="1" ht="37.5" customHeight="1">
      <c r="A1334" s="7" t="s">
        <v>112</v>
      </c>
      <c r="B1334" s="8">
        <v>7870937000167</v>
      </c>
      <c r="C1334" s="7" t="s">
        <v>2184</v>
      </c>
      <c r="D1334" s="7" t="s">
        <v>24</v>
      </c>
      <c r="E1334" s="7" t="s">
        <v>33</v>
      </c>
      <c r="F1334" s="31" t="s">
        <v>2185</v>
      </c>
      <c r="G1334" s="34">
        <v>95420.71</v>
      </c>
      <c r="H1334" s="9">
        <v>0</v>
      </c>
      <c r="I1334" s="34">
        <v>0</v>
      </c>
    </row>
    <row r="1335" spans="1:9" s="57" customFormat="1" ht="37.5" customHeight="1">
      <c r="A1335" s="7" t="s">
        <v>120</v>
      </c>
      <c r="B1335" s="8">
        <v>10195172000111</v>
      </c>
      <c r="C1335" s="7" t="s">
        <v>2186</v>
      </c>
      <c r="D1335" s="7" t="s">
        <v>24</v>
      </c>
      <c r="E1335" s="7" t="s">
        <v>33</v>
      </c>
      <c r="F1335" s="31" t="s">
        <v>2187</v>
      </c>
      <c r="G1335" s="34">
        <v>417208.05</v>
      </c>
      <c r="H1335" s="9">
        <v>0</v>
      </c>
      <c r="I1335" s="34">
        <v>0</v>
      </c>
    </row>
    <row r="1336" spans="1:9" s="57" customFormat="1" ht="21.75" customHeight="1">
      <c r="A1336" s="17" t="s">
        <v>310</v>
      </c>
      <c r="B1336" s="18">
        <v>18853463287</v>
      </c>
      <c r="C1336" s="60" t="s">
        <v>2188</v>
      </c>
      <c r="D1336" s="7" t="s">
        <v>14</v>
      </c>
      <c r="E1336" s="7" t="s">
        <v>15</v>
      </c>
      <c r="F1336" s="31" t="s">
        <v>2189</v>
      </c>
      <c r="G1336" s="34">
        <v>3859.68</v>
      </c>
      <c r="H1336" s="9">
        <v>0</v>
      </c>
      <c r="I1336" s="34">
        <v>0</v>
      </c>
    </row>
    <row r="1337" spans="1:9" s="57" customFormat="1" ht="21.75" customHeight="1">
      <c r="A1337" s="17" t="s">
        <v>492</v>
      </c>
      <c r="B1337" s="18">
        <v>57144567268</v>
      </c>
      <c r="C1337" s="60" t="s">
        <v>2190</v>
      </c>
      <c r="D1337" s="7" t="s">
        <v>14</v>
      </c>
      <c r="E1337" s="7" t="s">
        <v>15</v>
      </c>
      <c r="F1337" s="31" t="s">
        <v>2191</v>
      </c>
      <c r="G1337" s="34">
        <v>2651.6</v>
      </c>
      <c r="H1337" s="9">
        <v>0</v>
      </c>
      <c r="I1337" s="34">
        <v>0</v>
      </c>
    </row>
    <row r="1338" spans="1:9" s="57" customFormat="1" ht="21.75" customHeight="1">
      <c r="A1338" s="17" t="s">
        <v>251</v>
      </c>
      <c r="B1338" s="18">
        <v>4406195000125</v>
      </c>
      <c r="C1338" s="60" t="s">
        <v>2192</v>
      </c>
      <c r="D1338" s="7" t="s">
        <v>14</v>
      </c>
      <c r="E1338" s="7" t="s">
        <v>15</v>
      </c>
      <c r="F1338" s="31" t="s">
        <v>2193</v>
      </c>
      <c r="G1338" s="34">
        <v>205.2</v>
      </c>
      <c r="H1338" s="9">
        <v>0</v>
      </c>
      <c r="I1338" s="34">
        <v>0</v>
      </c>
    </row>
    <row r="1339" spans="1:9" s="57" customFormat="1" ht="14.25" customHeight="1">
      <c r="A1339" s="17" t="s">
        <v>168</v>
      </c>
      <c r="B1339" s="18">
        <v>4153748000185</v>
      </c>
      <c r="C1339" s="60" t="s">
        <v>2194</v>
      </c>
      <c r="D1339" s="7" t="s">
        <v>24</v>
      </c>
      <c r="E1339" s="7" t="s">
        <v>25</v>
      </c>
      <c r="F1339" s="31" t="s">
        <v>2195</v>
      </c>
      <c r="G1339" s="34">
        <v>54785.9</v>
      </c>
      <c r="H1339" s="9">
        <v>0</v>
      </c>
      <c r="I1339" s="34">
        <v>0</v>
      </c>
    </row>
    <row r="1340" spans="1:9" s="57" customFormat="1" ht="28.5" customHeight="1">
      <c r="A1340" s="17" t="s">
        <v>44</v>
      </c>
      <c r="B1340" s="18">
        <v>40432544000147</v>
      </c>
      <c r="C1340" s="60" t="s">
        <v>2196</v>
      </c>
      <c r="D1340" s="7" t="s">
        <v>14</v>
      </c>
      <c r="E1340" s="7" t="s">
        <v>20</v>
      </c>
      <c r="F1340" s="31" t="s">
        <v>2197</v>
      </c>
      <c r="G1340" s="34">
        <v>1798.98</v>
      </c>
      <c r="H1340" s="9">
        <v>0</v>
      </c>
      <c r="I1340" s="34">
        <v>0</v>
      </c>
    </row>
    <row r="1341" spans="1:9" s="57" customFormat="1" ht="21.75" customHeight="1">
      <c r="A1341" s="7" t="s">
        <v>616</v>
      </c>
      <c r="B1341" s="15">
        <v>78126950000316</v>
      </c>
      <c r="C1341" s="60" t="s">
        <v>2198</v>
      </c>
      <c r="D1341" s="7" t="s">
        <v>14</v>
      </c>
      <c r="E1341" s="7" t="s">
        <v>15</v>
      </c>
      <c r="F1341" s="31" t="s">
        <v>2199</v>
      </c>
      <c r="G1341" s="34">
        <v>25760</v>
      </c>
      <c r="H1341" s="9">
        <v>0</v>
      </c>
      <c r="I1341" s="34">
        <v>0</v>
      </c>
    </row>
    <row r="1342" spans="1:9" s="57" customFormat="1" ht="21.75" customHeight="1">
      <c r="A1342" s="7" t="s">
        <v>619</v>
      </c>
      <c r="B1342" s="15">
        <v>11975458168</v>
      </c>
      <c r="C1342" s="60" t="s">
        <v>2200</v>
      </c>
      <c r="D1342" s="7" t="s">
        <v>14</v>
      </c>
      <c r="E1342" s="7" t="s">
        <v>15</v>
      </c>
      <c r="F1342" s="31" t="s">
        <v>2201</v>
      </c>
      <c r="G1342" s="34">
        <v>2031.4</v>
      </c>
      <c r="H1342" s="9">
        <v>0</v>
      </c>
      <c r="I1342" s="34">
        <v>0</v>
      </c>
    </row>
    <row r="1343" spans="1:9" s="12" customFormat="1" ht="33" customHeight="1">
      <c r="A1343" s="17" t="s">
        <v>189</v>
      </c>
      <c r="B1343" s="18">
        <v>34288970210</v>
      </c>
      <c r="C1343" s="7" t="s">
        <v>2202</v>
      </c>
      <c r="D1343" s="7" t="s">
        <v>14</v>
      </c>
      <c r="E1343" s="7" t="s">
        <v>15</v>
      </c>
      <c r="F1343" s="7" t="s">
        <v>2203</v>
      </c>
      <c r="G1343" s="9">
        <v>2031.4</v>
      </c>
      <c r="H1343" s="9">
        <v>0</v>
      </c>
      <c r="I1343" s="9">
        <v>0</v>
      </c>
    </row>
    <row r="1344" spans="1:9" s="12" customFormat="1" ht="33" customHeight="1">
      <c r="A1344" s="17" t="s">
        <v>140</v>
      </c>
      <c r="B1344" s="18">
        <v>29979036001031</v>
      </c>
      <c r="C1344" s="21" t="s">
        <v>2204</v>
      </c>
      <c r="D1344" s="7" t="s">
        <v>14</v>
      </c>
      <c r="E1344" s="7" t="s">
        <v>15</v>
      </c>
      <c r="F1344" s="7" t="s">
        <v>2205</v>
      </c>
      <c r="G1344" s="9">
        <v>65363.76</v>
      </c>
      <c r="H1344" s="9">
        <v>0</v>
      </c>
      <c r="I1344" s="9">
        <v>0</v>
      </c>
    </row>
    <row r="1345" spans="1:9" s="57" customFormat="1" ht="21.75" customHeight="1">
      <c r="A1345" s="31" t="s">
        <v>2206</v>
      </c>
      <c r="B1345" s="70">
        <v>4409637000197</v>
      </c>
      <c r="C1345" s="60" t="s">
        <v>2207</v>
      </c>
      <c r="D1345" s="7" t="s">
        <v>24</v>
      </c>
      <c r="E1345" s="7" t="s">
        <v>25</v>
      </c>
      <c r="F1345" s="31" t="s">
        <v>2208</v>
      </c>
      <c r="G1345" s="34">
        <v>80240.84</v>
      </c>
      <c r="H1345" s="9">
        <v>0</v>
      </c>
      <c r="I1345" s="34">
        <v>0</v>
      </c>
    </row>
    <row r="1346" spans="1:9" s="57" customFormat="1" ht="45.75" customHeight="1">
      <c r="A1346" s="7" t="s">
        <v>676</v>
      </c>
      <c r="B1346" s="15">
        <v>11950399000198</v>
      </c>
      <c r="C1346" s="7" t="s">
        <v>2209</v>
      </c>
      <c r="D1346" s="17" t="s">
        <v>24</v>
      </c>
      <c r="E1346" s="7" t="s">
        <v>25</v>
      </c>
      <c r="F1346" s="7" t="s">
        <v>2210</v>
      </c>
      <c r="G1346" s="9">
        <v>16910.55</v>
      </c>
      <c r="H1346" s="9">
        <v>0</v>
      </c>
      <c r="I1346" s="9">
        <v>0</v>
      </c>
    </row>
    <row r="1347" spans="1:9" s="57" customFormat="1" ht="54" customHeight="1">
      <c r="A1347" s="7" t="s">
        <v>676</v>
      </c>
      <c r="B1347" s="15">
        <v>11950399000198</v>
      </c>
      <c r="C1347" s="7" t="s">
        <v>2211</v>
      </c>
      <c r="D1347" s="17" t="s">
        <v>24</v>
      </c>
      <c r="E1347" s="7" t="s">
        <v>25</v>
      </c>
      <c r="F1347" s="7" t="s">
        <v>2212</v>
      </c>
      <c r="G1347" s="9">
        <v>1307.68</v>
      </c>
      <c r="H1347" s="9">
        <v>0</v>
      </c>
      <c r="I1347" s="9">
        <v>0</v>
      </c>
    </row>
    <row r="1348" spans="1:9" s="57" customFormat="1" ht="54" customHeight="1">
      <c r="A1348" s="7" t="s">
        <v>299</v>
      </c>
      <c r="B1348" s="15">
        <v>16139291291</v>
      </c>
      <c r="C1348" s="7" t="s">
        <v>2213</v>
      </c>
      <c r="D1348" s="7" t="s">
        <v>14</v>
      </c>
      <c r="E1348" s="7" t="s">
        <v>15</v>
      </c>
      <c r="F1348" s="7" t="s">
        <v>2214</v>
      </c>
      <c r="G1348" s="9">
        <v>135.28</v>
      </c>
      <c r="H1348" s="9">
        <v>0</v>
      </c>
      <c r="I1348" s="9">
        <v>135.28</v>
      </c>
    </row>
    <row r="1349" spans="1:9" s="57" customFormat="1" ht="39" customHeight="1">
      <c r="A1349" s="17" t="s">
        <v>499</v>
      </c>
      <c r="B1349" s="18">
        <v>5475276000140</v>
      </c>
      <c r="C1349" s="7" t="s">
        <v>2215</v>
      </c>
      <c r="D1349" s="17" t="s">
        <v>24</v>
      </c>
      <c r="E1349" s="7" t="s">
        <v>20</v>
      </c>
      <c r="F1349" s="17" t="s">
        <v>2216</v>
      </c>
      <c r="G1349" s="9">
        <v>900</v>
      </c>
      <c r="H1349" s="9">
        <v>0</v>
      </c>
      <c r="I1349" s="9">
        <v>0</v>
      </c>
    </row>
    <row r="1350" spans="1:9" s="57" customFormat="1" ht="28.5" customHeight="1">
      <c r="A1350" s="17" t="s">
        <v>483</v>
      </c>
      <c r="B1350" s="18">
        <v>14743529000100</v>
      </c>
      <c r="C1350" s="7" t="s">
        <v>2217</v>
      </c>
      <c r="D1350" s="17" t="s">
        <v>24</v>
      </c>
      <c r="E1350" s="7" t="s">
        <v>25</v>
      </c>
      <c r="F1350" s="17" t="s">
        <v>2218</v>
      </c>
      <c r="G1350" s="9">
        <v>18250</v>
      </c>
      <c r="H1350" s="9">
        <v>0</v>
      </c>
      <c r="I1350" s="9">
        <v>0</v>
      </c>
    </row>
    <row r="1351" spans="1:9" s="57" customFormat="1" ht="28.5" customHeight="1">
      <c r="A1351" s="7" t="s">
        <v>1787</v>
      </c>
      <c r="B1351" s="8">
        <v>57645116234</v>
      </c>
      <c r="C1351" s="7" t="s">
        <v>2219</v>
      </c>
      <c r="D1351" s="7" t="s">
        <v>14</v>
      </c>
      <c r="E1351" s="7" t="s">
        <v>15</v>
      </c>
      <c r="F1351" s="7" t="s">
        <v>2220</v>
      </c>
      <c r="G1351" s="71">
        <v>1833.34</v>
      </c>
      <c r="H1351" s="9">
        <v>0</v>
      </c>
      <c r="I1351" s="9">
        <v>0</v>
      </c>
    </row>
    <row r="1352" spans="1:9" s="57" customFormat="1" ht="28.5" customHeight="1">
      <c r="A1352" s="28" t="s">
        <v>974</v>
      </c>
      <c r="B1352" s="72" t="s">
        <v>1285</v>
      </c>
      <c r="C1352" s="28" t="s">
        <v>2221</v>
      </c>
      <c r="D1352" s="28" t="s">
        <v>14</v>
      </c>
      <c r="E1352" s="28" t="s">
        <v>15</v>
      </c>
      <c r="F1352" s="28" t="s">
        <v>2222</v>
      </c>
      <c r="G1352" s="73">
        <v>900000</v>
      </c>
      <c r="H1352" s="9">
        <v>0</v>
      </c>
      <c r="I1352" s="30">
        <v>0</v>
      </c>
    </row>
    <row r="1353" spans="1:9" s="57" customFormat="1" ht="28.5" customHeight="1">
      <c r="A1353" s="7" t="s">
        <v>2223</v>
      </c>
      <c r="B1353" s="8">
        <v>23980958272</v>
      </c>
      <c r="C1353" s="7" t="s">
        <v>2224</v>
      </c>
      <c r="D1353" s="7" t="s">
        <v>14</v>
      </c>
      <c r="E1353" s="7" t="s">
        <v>15</v>
      </c>
      <c r="F1353" s="7" t="s">
        <v>2225</v>
      </c>
      <c r="G1353" s="71">
        <v>1929.84</v>
      </c>
      <c r="H1353" s="9">
        <v>0</v>
      </c>
      <c r="I1353" s="9">
        <v>0</v>
      </c>
    </row>
    <row r="1354" spans="1:9" s="57" customFormat="1" ht="28.5" customHeight="1">
      <c r="A1354" s="7" t="s">
        <v>2226</v>
      </c>
      <c r="B1354" s="8">
        <v>4153748000185</v>
      </c>
      <c r="C1354" s="7" t="s">
        <v>2227</v>
      </c>
      <c r="D1354" s="7" t="s">
        <v>24</v>
      </c>
      <c r="E1354" s="7" t="s">
        <v>25</v>
      </c>
      <c r="F1354" s="7" t="s">
        <v>2228</v>
      </c>
      <c r="G1354" s="71">
        <v>609</v>
      </c>
      <c r="H1354" s="9">
        <v>0</v>
      </c>
      <c r="I1354" s="9">
        <v>0</v>
      </c>
    </row>
    <row r="1355" spans="1:9" s="57" customFormat="1" ht="28.5" customHeight="1">
      <c r="A1355" s="7" t="s">
        <v>320</v>
      </c>
      <c r="B1355" s="8">
        <v>33392072168</v>
      </c>
      <c r="C1355" s="7" t="s">
        <v>2229</v>
      </c>
      <c r="D1355" s="7" t="s">
        <v>14</v>
      </c>
      <c r="E1355" s="7" t="s">
        <v>15</v>
      </c>
      <c r="F1355" s="7" t="s">
        <v>2230</v>
      </c>
      <c r="G1355" s="71">
        <v>4583.35</v>
      </c>
      <c r="H1355" s="9">
        <v>0</v>
      </c>
      <c r="I1355" s="9">
        <v>0</v>
      </c>
    </row>
    <row r="1356" spans="1:9" s="57" customFormat="1" ht="28.5" customHeight="1">
      <c r="A1356" s="7" t="s">
        <v>535</v>
      </c>
      <c r="B1356" s="8">
        <v>57645116234</v>
      </c>
      <c r="C1356" s="7" t="s">
        <v>2231</v>
      </c>
      <c r="D1356" s="7" t="s">
        <v>14</v>
      </c>
      <c r="E1356" s="7" t="s">
        <v>15</v>
      </c>
      <c r="F1356" s="7" t="s">
        <v>2232</v>
      </c>
      <c r="G1356" s="71">
        <v>1833.34</v>
      </c>
      <c r="H1356" s="9">
        <v>0</v>
      </c>
      <c r="I1356" s="9">
        <v>1833.34</v>
      </c>
    </row>
    <row r="1357" spans="1:9" s="57" customFormat="1" ht="28.5" customHeight="1">
      <c r="A1357" s="7" t="s">
        <v>1791</v>
      </c>
      <c r="B1357" s="8">
        <v>2341467000120</v>
      </c>
      <c r="C1357" s="7" t="s">
        <v>2233</v>
      </c>
      <c r="D1357" s="7" t="s">
        <v>24</v>
      </c>
      <c r="E1357" s="7" t="s">
        <v>29</v>
      </c>
      <c r="F1357" s="7" t="s">
        <v>2234</v>
      </c>
      <c r="G1357" s="71">
        <v>115629.15</v>
      </c>
      <c r="H1357" s="9">
        <v>0</v>
      </c>
      <c r="I1357" s="9">
        <v>0</v>
      </c>
    </row>
    <row r="1358" spans="1:9" s="57" customFormat="1" ht="28.5" customHeight="1">
      <c r="A1358" s="7" t="s">
        <v>974</v>
      </c>
      <c r="B1358" s="8" t="s">
        <v>1285</v>
      </c>
      <c r="C1358" s="7" t="s">
        <v>2235</v>
      </c>
      <c r="D1358" s="7" t="s">
        <v>14</v>
      </c>
      <c r="E1358" s="7" t="s">
        <v>15</v>
      </c>
      <c r="F1358" s="7" t="s">
        <v>2236</v>
      </c>
      <c r="G1358" s="71">
        <v>704543.74</v>
      </c>
      <c r="H1358" s="9">
        <v>0</v>
      </c>
      <c r="I1358" s="9">
        <v>0</v>
      </c>
    </row>
    <row r="1359" spans="1:9" s="57" customFormat="1" ht="28.5" customHeight="1">
      <c r="A1359" s="7" t="s">
        <v>974</v>
      </c>
      <c r="B1359" s="8" t="s">
        <v>1285</v>
      </c>
      <c r="C1359" s="7" t="s">
        <v>2237</v>
      </c>
      <c r="D1359" s="7" t="s">
        <v>14</v>
      </c>
      <c r="E1359" s="7" t="s">
        <v>15</v>
      </c>
      <c r="F1359" s="7" t="s">
        <v>2238</v>
      </c>
      <c r="G1359" s="71">
        <v>421733.77</v>
      </c>
      <c r="H1359" s="9">
        <v>0</v>
      </c>
      <c r="I1359" s="9">
        <v>0</v>
      </c>
    </row>
    <row r="1360" spans="1:9" s="57" customFormat="1" ht="28.5" customHeight="1">
      <c r="A1360" s="28" t="s">
        <v>974</v>
      </c>
      <c r="B1360" s="72" t="s">
        <v>1285</v>
      </c>
      <c r="C1360" s="28" t="s">
        <v>2239</v>
      </c>
      <c r="D1360" s="28" t="s">
        <v>14</v>
      </c>
      <c r="E1360" s="28" t="s">
        <v>15</v>
      </c>
      <c r="F1360" s="28" t="s">
        <v>2240</v>
      </c>
      <c r="G1360" s="73">
        <v>1607.8</v>
      </c>
      <c r="H1360" s="9">
        <v>0</v>
      </c>
      <c r="I1360" s="30">
        <v>0</v>
      </c>
    </row>
    <row r="1361" spans="1:9" s="74" customFormat="1" ht="28.5" customHeight="1">
      <c r="A1361" s="7" t="s">
        <v>2241</v>
      </c>
      <c r="B1361" s="8">
        <v>24303216291</v>
      </c>
      <c r="C1361" s="7" t="s">
        <v>2242</v>
      </c>
      <c r="D1361" s="7" t="s">
        <v>14</v>
      </c>
      <c r="E1361" s="7" t="s">
        <v>728</v>
      </c>
      <c r="F1361" s="7" t="s">
        <v>2243</v>
      </c>
      <c r="G1361" s="9">
        <v>4583.35</v>
      </c>
      <c r="H1361" s="9">
        <v>0</v>
      </c>
      <c r="I1361" s="9">
        <v>4583.35</v>
      </c>
    </row>
    <row r="1362" spans="1:9" s="57" customFormat="1" ht="28.5" customHeight="1">
      <c r="A1362" s="7" t="s">
        <v>1799</v>
      </c>
      <c r="B1362" s="8">
        <v>29163790297</v>
      </c>
      <c r="C1362" s="7" t="s">
        <v>2244</v>
      </c>
      <c r="D1362" s="7" t="s">
        <v>14</v>
      </c>
      <c r="E1362" s="7" t="s">
        <v>15</v>
      </c>
      <c r="F1362" s="7" t="s">
        <v>2245</v>
      </c>
      <c r="G1362" s="9">
        <v>9088.29</v>
      </c>
      <c r="H1362" s="9">
        <v>0</v>
      </c>
      <c r="I1362" s="9">
        <v>0</v>
      </c>
    </row>
    <row r="1363" spans="1:9" s="57" customFormat="1" ht="28.5" customHeight="1">
      <c r="A1363" s="7" t="s">
        <v>1802</v>
      </c>
      <c r="B1363" s="8">
        <v>43850588220</v>
      </c>
      <c r="C1363" s="7" t="s">
        <v>2246</v>
      </c>
      <c r="D1363" s="28" t="s">
        <v>14</v>
      </c>
      <c r="E1363" s="28" t="s">
        <v>15</v>
      </c>
      <c r="F1363" s="7" t="s">
        <v>2247</v>
      </c>
      <c r="G1363" s="9">
        <v>1953.95</v>
      </c>
      <c r="H1363" s="9">
        <v>0</v>
      </c>
      <c r="I1363" s="9">
        <v>0</v>
      </c>
    </row>
    <row r="1364" spans="1:9" s="57" customFormat="1" ht="28.5" customHeight="1">
      <c r="A1364" s="7" t="s">
        <v>1804</v>
      </c>
      <c r="B1364" s="8">
        <v>33000118000179</v>
      </c>
      <c r="C1364" s="7" t="s">
        <v>2248</v>
      </c>
      <c r="D1364" s="7" t="s">
        <v>14</v>
      </c>
      <c r="E1364" s="7" t="s">
        <v>728</v>
      </c>
      <c r="F1364" s="7" t="s">
        <v>2249</v>
      </c>
      <c r="G1364" s="9">
        <v>73.36</v>
      </c>
      <c r="H1364" s="9">
        <v>0</v>
      </c>
      <c r="I1364" s="9">
        <v>0</v>
      </c>
    </row>
    <row r="1365" spans="1:9" s="57" customFormat="1" ht="28.5" customHeight="1">
      <c r="A1365" s="7" t="s">
        <v>2250</v>
      </c>
      <c r="B1365" s="8">
        <v>34288970210</v>
      </c>
      <c r="C1365" s="7" t="s">
        <v>2251</v>
      </c>
      <c r="D1365" s="7" t="s">
        <v>14</v>
      </c>
      <c r="E1365" s="7" t="s">
        <v>728</v>
      </c>
      <c r="F1365" s="7" t="s">
        <v>2252</v>
      </c>
      <c r="G1365" s="9">
        <v>1645.44</v>
      </c>
      <c r="H1365" s="9">
        <v>0</v>
      </c>
      <c r="I1365" s="9">
        <v>0</v>
      </c>
    </row>
    <row r="1366" spans="1:9" s="57" customFormat="1" ht="28.5" customHeight="1">
      <c r="A1366" s="28" t="s">
        <v>974</v>
      </c>
      <c r="B1366" s="72" t="s">
        <v>1285</v>
      </c>
      <c r="C1366" s="28" t="s">
        <v>2253</v>
      </c>
      <c r="D1366" s="28" t="s">
        <v>14</v>
      </c>
      <c r="E1366" s="28" t="s">
        <v>15</v>
      </c>
      <c r="F1366" s="28" t="s">
        <v>2254</v>
      </c>
      <c r="G1366" s="30">
        <v>14256</v>
      </c>
      <c r="H1366" s="9">
        <v>0</v>
      </c>
      <c r="I1366" s="30">
        <v>14256</v>
      </c>
    </row>
    <row r="1367" spans="1:9" s="74" customFormat="1" ht="28.5" customHeight="1">
      <c r="A1367" s="7" t="s">
        <v>2255</v>
      </c>
      <c r="B1367" s="8" t="s">
        <v>1285</v>
      </c>
      <c r="C1367" s="7" t="s">
        <v>2256</v>
      </c>
      <c r="D1367" s="28" t="s">
        <v>14</v>
      </c>
      <c r="E1367" s="28" t="s">
        <v>15</v>
      </c>
      <c r="F1367" s="7" t="s">
        <v>2257</v>
      </c>
      <c r="G1367" s="9">
        <v>23.86</v>
      </c>
      <c r="H1367" s="9">
        <v>0</v>
      </c>
      <c r="I1367" s="9">
        <v>0</v>
      </c>
    </row>
    <row r="1368" spans="1:9" s="75" customFormat="1" ht="28.5" customHeight="1">
      <c r="A1368" s="7" t="s">
        <v>974</v>
      </c>
      <c r="B1368" s="8" t="s">
        <v>1285</v>
      </c>
      <c r="C1368" s="7" t="s">
        <v>2258</v>
      </c>
      <c r="D1368" s="7" t="s">
        <v>14</v>
      </c>
      <c r="E1368" s="7" t="s">
        <v>15</v>
      </c>
      <c r="F1368" s="7" t="s">
        <v>2259</v>
      </c>
      <c r="G1368" s="9">
        <v>14256</v>
      </c>
      <c r="H1368" s="9">
        <v>0</v>
      </c>
      <c r="I1368" s="9">
        <v>14256</v>
      </c>
    </row>
    <row r="1369" spans="1:9" s="75" customFormat="1" ht="28.5" customHeight="1">
      <c r="A1369" s="7" t="s">
        <v>974</v>
      </c>
      <c r="B1369" s="8" t="s">
        <v>1285</v>
      </c>
      <c r="C1369" s="7" t="s">
        <v>2260</v>
      </c>
      <c r="D1369" s="7" t="s">
        <v>14</v>
      </c>
      <c r="E1369" s="7" t="s">
        <v>15</v>
      </c>
      <c r="F1369" s="7" t="s">
        <v>2261</v>
      </c>
      <c r="G1369" s="9">
        <v>14256</v>
      </c>
      <c r="H1369" s="9">
        <v>0</v>
      </c>
      <c r="I1369" s="9">
        <v>14256</v>
      </c>
    </row>
    <row r="1370" spans="1:9" s="75" customFormat="1" ht="28.5" customHeight="1">
      <c r="A1370" s="7" t="s">
        <v>2262</v>
      </c>
      <c r="B1370" s="8">
        <v>6372664000168</v>
      </c>
      <c r="C1370" s="7" t="s">
        <v>2263</v>
      </c>
      <c r="D1370" s="7" t="s">
        <v>24</v>
      </c>
      <c r="E1370" s="7" t="s">
        <v>33</v>
      </c>
      <c r="F1370" s="7" t="s">
        <v>2264</v>
      </c>
      <c r="G1370" s="9">
        <v>16475</v>
      </c>
      <c r="H1370" s="9">
        <v>0</v>
      </c>
      <c r="I1370" s="9">
        <v>0</v>
      </c>
    </row>
    <row r="1371" spans="1:9" s="75" customFormat="1" ht="28.5" customHeight="1">
      <c r="A1371" s="7" t="s">
        <v>2265</v>
      </c>
      <c r="B1371" s="8">
        <v>7186967000159</v>
      </c>
      <c r="C1371" s="7" t="s">
        <v>2266</v>
      </c>
      <c r="D1371" s="7" t="s">
        <v>24</v>
      </c>
      <c r="E1371" s="7" t="s">
        <v>33</v>
      </c>
      <c r="F1371" s="7" t="s">
        <v>2267</v>
      </c>
      <c r="G1371" s="9">
        <v>156</v>
      </c>
      <c r="H1371" s="9">
        <v>0</v>
      </c>
      <c r="I1371" s="9">
        <v>0</v>
      </c>
    </row>
    <row r="1372" spans="1:9" s="75" customFormat="1" ht="30.75" customHeight="1">
      <c r="A1372" s="7" t="s">
        <v>1814</v>
      </c>
      <c r="B1372" s="8">
        <v>34561730249</v>
      </c>
      <c r="C1372" s="7" t="s">
        <v>2268</v>
      </c>
      <c r="D1372" s="7" t="s">
        <v>24</v>
      </c>
      <c r="E1372" s="7" t="s">
        <v>20</v>
      </c>
      <c r="F1372" s="7" t="s">
        <v>2269</v>
      </c>
      <c r="G1372" s="9">
        <v>2500</v>
      </c>
      <c r="H1372" s="9">
        <v>0</v>
      </c>
      <c r="I1372" s="9">
        <v>0</v>
      </c>
    </row>
    <row r="1373" spans="1:9" s="75" customFormat="1" ht="28.5" customHeight="1">
      <c r="A1373" s="7" t="s">
        <v>2270</v>
      </c>
      <c r="B1373" s="8">
        <v>10942831000136</v>
      </c>
      <c r="C1373" s="7" t="s">
        <v>2271</v>
      </c>
      <c r="D1373" s="17" t="s">
        <v>24</v>
      </c>
      <c r="E1373" s="7" t="s">
        <v>25</v>
      </c>
      <c r="F1373" s="7" t="s">
        <v>2272</v>
      </c>
      <c r="G1373" s="9">
        <v>140</v>
      </c>
      <c r="H1373" s="9">
        <v>0</v>
      </c>
      <c r="I1373" s="9">
        <v>0</v>
      </c>
    </row>
    <row r="1374" spans="1:9" s="75" customFormat="1" ht="28.5" customHeight="1">
      <c r="A1374" s="7" t="s">
        <v>2206</v>
      </c>
      <c r="B1374" s="8">
        <v>4409637000197</v>
      </c>
      <c r="C1374" s="7" t="s">
        <v>2207</v>
      </c>
      <c r="D1374" s="17" t="s">
        <v>24</v>
      </c>
      <c r="E1374" s="7" t="s">
        <v>25</v>
      </c>
      <c r="F1374" s="7" t="s">
        <v>2273</v>
      </c>
      <c r="G1374" s="9">
        <v>387408.21</v>
      </c>
      <c r="H1374" s="9">
        <v>0</v>
      </c>
      <c r="I1374" s="9">
        <v>0</v>
      </c>
    </row>
    <row r="1375" spans="1:9" s="75" customFormat="1" ht="28.5" customHeight="1">
      <c r="A1375" s="9" t="s">
        <v>125</v>
      </c>
      <c r="B1375" s="8">
        <v>4628681000198</v>
      </c>
      <c r="C1375" s="9" t="s">
        <v>2274</v>
      </c>
      <c r="D1375" s="28" t="s">
        <v>14</v>
      </c>
      <c r="E1375" s="28" t="s">
        <v>15</v>
      </c>
      <c r="F1375" s="9" t="s">
        <v>2275</v>
      </c>
      <c r="G1375" s="9">
        <f>-1838.26*-1</f>
        <v>1838.26</v>
      </c>
      <c r="H1375" s="9">
        <v>0</v>
      </c>
      <c r="I1375" s="9">
        <v>0</v>
      </c>
    </row>
    <row r="1376" spans="1:9" s="75" customFormat="1" ht="28.5" customHeight="1">
      <c r="A1376" s="9" t="s">
        <v>128</v>
      </c>
      <c r="B1376" s="8">
        <v>4465209000181</v>
      </c>
      <c r="C1376" s="9" t="s">
        <v>2276</v>
      </c>
      <c r="D1376" s="28" t="s">
        <v>14</v>
      </c>
      <c r="E1376" s="28" t="s">
        <v>15</v>
      </c>
      <c r="F1376" s="9" t="s">
        <v>2277</v>
      </c>
      <c r="G1376" s="9">
        <f>-3375.28*-1</f>
        <v>3375.28</v>
      </c>
      <c r="H1376" s="9">
        <v>0</v>
      </c>
      <c r="I1376" s="9">
        <v>0</v>
      </c>
    </row>
    <row r="1377" spans="1:9" s="75" customFormat="1" ht="28.5" customHeight="1">
      <c r="A1377" s="9" t="s">
        <v>131</v>
      </c>
      <c r="B1377" s="8">
        <v>4285896000153</v>
      </c>
      <c r="C1377" s="9" t="s">
        <v>2278</v>
      </c>
      <c r="D1377" s="28" t="s">
        <v>14</v>
      </c>
      <c r="E1377" s="28" t="s">
        <v>15</v>
      </c>
      <c r="F1377" s="9" t="s">
        <v>2279</v>
      </c>
      <c r="G1377" s="9">
        <f>-6100*-1</f>
        <v>6100</v>
      </c>
      <c r="H1377" s="9">
        <v>0</v>
      </c>
      <c r="I1377" s="9">
        <v>0</v>
      </c>
    </row>
    <row r="1378" spans="1:9" s="75" customFormat="1" ht="28.5" customHeight="1">
      <c r="A1378" s="9" t="s">
        <v>134</v>
      </c>
      <c r="B1378" s="8">
        <v>4628376000104</v>
      </c>
      <c r="C1378" s="9" t="s">
        <v>2280</v>
      </c>
      <c r="D1378" s="28" t="s">
        <v>14</v>
      </c>
      <c r="E1378" s="28" t="s">
        <v>15</v>
      </c>
      <c r="F1378" s="9" t="s">
        <v>2281</v>
      </c>
      <c r="G1378" s="9">
        <f>-6600.85*-1</f>
        <v>6600.85</v>
      </c>
      <c r="H1378" s="9">
        <v>0</v>
      </c>
      <c r="I1378" s="9">
        <v>0</v>
      </c>
    </row>
    <row r="1379" spans="1:9" s="75" customFormat="1" ht="28.5" customHeight="1">
      <c r="A1379" s="9" t="s">
        <v>137</v>
      </c>
      <c r="B1379" s="8">
        <v>4329736000169</v>
      </c>
      <c r="C1379" s="9" t="s">
        <v>2282</v>
      </c>
      <c r="D1379" s="28" t="s">
        <v>14</v>
      </c>
      <c r="E1379" s="28" t="s">
        <v>15</v>
      </c>
      <c r="F1379" s="9" t="s">
        <v>2283</v>
      </c>
      <c r="G1379" s="9">
        <f>-51279.74*-1</f>
        <v>51279.74</v>
      </c>
      <c r="H1379" s="9">
        <v>0</v>
      </c>
      <c r="I1379" s="9">
        <v>0</v>
      </c>
    </row>
    <row r="1380" spans="1:9" s="75" customFormat="1" ht="28.5" customHeight="1">
      <c r="A1380" s="9" t="s">
        <v>143</v>
      </c>
      <c r="B1380" s="8">
        <v>4628111000106</v>
      </c>
      <c r="C1380" s="9" t="s">
        <v>2284</v>
      </c>
      <c r="D1380" s="28" t="s">
        <v>14</v>
      </c>
      <c r="E1380" s="28" t="s">
        <v>15</v>
      </c>
      <c r="F1380" s="9" t="s">
        <v>2285</v>
      </c>
      <c r="G1380" s="9">
        <f>-14624.81*-1</f>
        <v>14624.81</v>
      </c>
      <c r="H1380" s="9">
        <v>0</v>
      </c>
      <c r="I1380" s="9">
        <v>0</v>
      </c>
    </row>
    <row r="1381" spans="1:9" s="75" customFormat="1" ht="28.5" customHeight="1">
      <c r="A1381" s="9" t="s">
        <v>146</v>
      </c>
      <c r="B1381" s="8">
        <v>4241980000175</v>
      </c>
      <c r="C1381" s="9" t="s">
        <v>2286</v>
      </c>
      <c r="D1381" s="28" t="s">
        <v>14</v>
      </c>
      <c r="E1381" s="28" t="s">
        <v>15</v>
      </c>
      <c r="F1381" s="9" t="s">
        <v>2287</v>
      </c>
      <c r="G1381" s="9">
        <f>-43648.88*-1</f>
        <v>43648.88</v>
      </c>
      <c r="H1381" s="9">
        <v>0</v>
      </c>
      <c r="I1381" s="9">
        <v>0</v>
      </c>
    </row>
    <row r="1382" spans="1:9" s="75" customFormat="1" ht="28.5" customHeight="1">
      <c r="A1382" s="9" t="s">
        <v>149</v>
      </c>
      <c r="B1382" s="8">
        <v>4477568000159</v>
      </c>
      <c r="C1382" s="9" t="s">
        <v>2288</v>
      </c>
      <c r="D1382" s="28" t="s">
        <v>14</v>
      </c>
      <c r="E1382" s="28" t="s">
        <v>15</v>
      </c>
      <c r="F1382" s="9" t="s">
        <v>2289</v>
      </c>
      <c r="G1382" s="9">
        <f>-11439.07*-1</f>
        <v>11439.07</v>
      </c>
      <c r="H1382" s="9">
        <v>0</v>
      </c>
      <c r="I1382" s="9">
        <v>0</v>
      </c>
    </row>
    <row r="1383" spans="1:9" s="75" customFormat="1" ht="28.5" customHeight="1">
      <c r="A1383" s="9" t="s">
        <v>152</v>
      </c>
      <c r="B1383" s="8">
        <v>4247441000143</v>
      </c>
      <c r="C1383" s="9" t="s">
        <v>2290</v>
      </c>
      <c r="D1383" s="28" t="s">
        <v>14</v>
      </c>
      <c r="E1383" s="28" t="s">
        <v>15</v>
      </c>
      <c r="F1383" s="9" t="s">
        <v>2291</v>
      </c>
      <c r="G1383" s="9">
        <f>-33935.26*-1</f>
        <v>33935.26</v>
      </c>
      <c r="H1383" s="9">
        <v>0</v>
      </c>
      <c r="I1383" s="9">
        <v>0</v>
      </c>
    </row>
    <row r="1384" spans="1:9" s="75" customFormat="1" ht="28.5" customHeight="1">
      <c r="A1384" s="9" t="s">
        <v>155</v>
      </c>
      <c r="B1384" s="8">
        <v>4647079000106</v>
      </c>
      <c r="C1384" s="9" t="s">
        <v>2292</v>
      </c>
      <c r="D1384" s="28" t="s">
        <v>14</v>
      </c>
      <c r="E1384" s="28" t="s">
        <v>15</v>
      </c>
      <c r="F1384" s="9" t="s">
        <v>2293</v>
      </c>
      <c r="G1384" s="9">
        <f>-14864.83*-1</f>
        <v>14864.83</v>
      </c>
      <c r="H1384" s="9">
        <v>0</v>
      </c>
      <c r="I1384" s="9">
        <v>0</v>
      </c>
    </row>
    <row r="1385" spans="1:9" s="75" customFormat="1" ht="28.5" customHeight="1">
      <c r="A1385" s="9" t="s">
        <v>158</v>
      </c>
      <c r="B1385" s="8">
        <v>4282869000127</v>
      </c>
      <c r="C1385" s="9" t="s">
        <v>2294</v>
      </c>
      <c r="D1385" s="28" t="s">
        <v>14</v>
      </c>
      <c r="E1385" s="28" t="s">
        <v>15</v>
      </c>
      <c r="F1385" s="9" t="s">
        <v>2295</v>
      </c>
      <c r="G1385" s="9">
        <f>-34885.9*-1</f>
        <v>34885.9</v>
      </c>
      <c r="H1385" s="9">
        <v>0</v>
      </c>
      <c r="I1385" s="9">
        <v>0</v>
      </c>
    </row>
    <row r="1386" spans="1:9" s="75" customFormat="1" ht="28.5" customHeight="1">
      <c r="A1386" s="9" t="s">
        <v>161</v>
      </c>
      <c r="B1386" s="8">
        <v>4426383000115</v>
      </c>
      <c r="C1386" s="9" t="s">
        <v>2296</v>
      </c>
      <c r="D1386" s="28" t="s">
        <v>14</v>
      </c>
      <c r="E1386" s="28" t="s">
        <v>15</v>
      </c>
      <c r="F1386" s="9" t="s">
        <v>2297</v>
      </c>
      <c r="G1386" s="9">
        <f>-52211.71*-1</f>
        <v>52211.71</v>
      </c>
      <c r="H1386" s="9">
        <v>0</v>
      </c>
      <c r="I1386" s="9">
        <v>0</v>
      </c>
    </row>
    <row r="1387" spans="1:9" s="75" customFormat="1" ht="28.5" customHeight="1">
      <c r="A1387" s="30" t="s">
        <v>161</v>
      </c>
      <c r="B1387" s="72">
        <v>4426383000115</v>
      </c>
      <c r="C1387" s="30" t="s">
        <v>2298</v>
      </c>
      <c r="D1387" s="28" t="s">
        <v>14</v>
      </c>
      <c r="E1387" s="28" t="s">
        <v>15</v>
      </c>
      <c r="F1387" s="30" t="s">
        <v>2299</v>
      </c>
      <c r="G1387" s="30">
        <f>-15962.04*-1</f>
        <v>15962.04</v>
      </c>
      <c r="H1387" s="30">
        <v>0</v>
      </c>
      <c r="I1387" s="30">
        <v>0</v>
      </c>
    </row>
    <row r="1388" spans="1:9" s="17" customFormat="1" ht="42.75" customHeight="1">
      <c r="A1388" s="7" t="s">
        <v>369</v>
      </c>
      <c r="B1388" s="15">
        <v>70948798220</v>
      </c>
      <c r="C1388" s="7" t="s">
        <v>2300</v>
      </c>
      <c r="D1388" s="7" t="s">
        <v>14</v>
      </c>
      <c r="E1388" s="7" t="s">
        <v>15</v>
      </c>
      <c r="F1388" s="17" t="s">
        <v>2301</v>
      </c>
      <c r="G1388" s="9">
        <v>71</v>
      </c>
      <c r="H1388" s="9">
        <v>71</v>
      </c>
      <c r="I1388" s="9">
        <v>71</v>
      </c>
    </row>
    <row r="1389" spans="1:9" s="17" customFormat="1" ht="27.75" customHeight="1">
      <c r="A1389" s="7" t="s">
        <v>175</v>
      </c>
      <c r="B1389" s="15">
        <v>1465093000192</v>
      </c>
      <c r="C1389" s="7" t="s">
        <v>2302</v>
      </c>
      <c r="D1389" s="7" t="s">
        <v>24</v>
      </c>
      <c r="E1389" s="7" t="s">
        <v>25</v>
      </c>
      <c r="F1389" s="17" t="s">
        <v>2303</v>
      </c>
      <c r="G1389" s="9">
        <v>15200</v>
      </c>
      <c r="H1389" s="9">
        <v>0</v>
      </c>
      <c r="I1389" s="9">
        <v>0</v>
      </c>
    </row>
    <row r="1390" spans="1:9" s="124" customFormat="1" ht="98.25" customHeight="1">
      <c r="A1390" s="7" t="s">
        <v>18</v>
      </c>
      <c r="B1390" s="8">
        <v>33683111000107</v>
      </c>
      <c r="C1390" s="7" t="s">
        <v>2304</v>
      </c>
      <c r="D1390" s="7" t="s">
        <v>14</v>
      </c>
      <c r="E1390" s="7" t="s">
        <v>20</v>
      </c>
      <c r="F1390" s="17" t="s">
        <v>2305</v>
      </c>
      <c r="G1390" s="9">
        <v>573.38</v>
      </c>
      <c r="H1390" s="9">
        <v>0</v>
      </c>
      <c r="I1390" s="9">
        <v>0</v>
      </c>
    </row>
    <row r="1391" spans="1:9" s="17" customFormat="1" ht="42.75" customHeight="1">
      <c r="A1391" s="7" t="s">
        <v>27</v>
      </c>
      <c r="B1391" s="15">
        <v>3264927000127</v>
      </c>
      <c r="C1391" s="7" t="s">
        <v>2306</v>
      </c>
      <c r="D1391" s="7" t="s">
        <v>14</v>
      </c>
      <c r="E1391" s="7" t="s">
        <v>29</v>
      </c>
      <c r="F1391" s="17" t="s">
        <v>2307</v>
      </c>
      <c r="G1391" s="9">
        <v>1427.31</v>
      </c>
      <c r="H1391" s="9">
        <v>0</v>
      </c>
      <c r="I1391" s="9">
        <v>0</v>
      </c>
    </row>
    <row r="1392" spans="1:9" s="17" customFormat="1" ht="42.75" customHeight="1">
      <c r="A1392" s="115" t="s">
        <v>35</v>
      </c>
      <c r="B1392" s="125">
        <v>4561791000180</v>
      </c>
      <c r="C1392" s="7" t="s">
        <v>2308</v>
      </c>
      <c r="D1392" s="7" t="s">
        <v>24</v>
      </c>
      <c r="E1392" s="7" t="s">
        <v>33</v>
      </c>
      <c r="F1392" s="17" t="s">
        <v>2309</v>
      </c>
      <c r="G1392" s="9">
        <v>21600</v>
      </c>
      <c r="H1392" s="9">
        <v>0</v>
      </c>
      <c r="I1392" s="9">
        <v>0</v>
      </c>
    </row>
    <row r="1393" spans="1:9" s="17" customFormat="1" ht="42.75" customHeight="1">
      <c r="A1393" s="7" t="s">
        <v>44</v>
      </c>
      <c r="B1393" s="15">
        <v>40432544000147</v>
      </c>
      <c r="C1393" s="7" t="s">
        <v>2310</v>
      </c>
      <c r="D1393" s="7" t="s">
        <v>24</v>
      </c>
      <c r="E1393" s="7" t="s">
        <v>33</v>
      </c>
      <c r="F1393" s="17" t="s">
        <v>2311</v>
      </c>
      <c r="G1393" s="9">
        <v>84225.62</v>
      </c>
      <c r="H1393" s="9">
        <v>0</v>
      </c>
      <c r="I1393" s="9">
        <v>0</v>
      </c>
    </row>
    <row r="1394" spans="1:9" s="17" customFormat="1" ht="42.75" customHeight="1">
      <c r="A1394" s="7" t="s">
        <v>53</v>
      </c>
      <c r="B1394" s="15">
        <v>2341467000120</v>
      </c>
      <c r="C1394" s="7" t="s">
        <v>2312</v>
      </c>
      <c r="D1394" s="7" t="s">
        <v>14</v>
      </c>
      <c r="E1394" s="7" t="s">
        <v>29</v>
      </c>
      <c r="F1394" s="17" t="s">
        <v>2313</v>
      </c>
      <c r="G1394" s="9">
        <v>10984.97</v>
      </c>
      <c r="H1394" s="9">
        <v>0</v>
      </c>
      <c r="I1394" s="9">
        <v>0</v>
      </c>
    </row>
    <row r="1395" spans="1:9" s="17" customFormat="1" ht="42.75" customHeight="1">
      <c r="A1395" s="7" t="s">
        <v>58</v>
      </c>
      <c r="B1395" s="15">
        <v>34028316000375</v>
      </c>
      <c r="C1395" s="7" t="s">
        <v>2314</v>
      </c>
      <c r="D1395" s="7" t="s">
        <v>14</v>
      </c>
      <c r="E1395" s="7" t="s">
        <v>29</v>
      </c>
      <c r="F1395" s="17" t="s">
        <v>2315</v>
      </c>
      <c r="G1395" s="9">
        <v>22626.72</v>
      </c>
      <c r="H1395" s="9">
        <v>0</v>
      </c>
      <c r="I1395" s="9">
        <v>0</v>
      </c>
    </row>
    <row r="1396" spans="1:9" s="17" customFormat="1" ht="42.75" customHeight="1">
      <c r="A1396" s="7" t="s">
        <v>27</v>
      </c>
      <c r="B1396" s="15">
        <v>3264927000127</v>
      </c>
      <c r="C1396" s="7" t="s">
        <v>2316</v>
      </c>
      <c r="D1396" s="7" t="s">
        <v>14</v>
      </c>
      <c r="E1396" s="7" t="s">
        <v>29</v>
      </c>
      <c r="F1396" s="17" t="s">
        <v>2317</v>
      </c>
      <c r="G1396" s="9">
        <v>2432.09</v>
      </c>
      <c r="H1396" s="9">
        <v>0</v>
      </c>
      <c r="I1396" s="9">
        <v>0</v>
      </c>
    </row>
    <row r="1397" spans="1:9" s="17" customFormat="1" ht="42.75" customHeight="1">
      <c r="A1397" s="7" t="s">
        <v>66</v>
      </c>
      <c r="B1397" s="15">
        <v>4407920000180</v>
      </c>
      <c r="C1397" s="7" t="s">
        <v>2318</v>
      </c>
      <c r="D1397" s="7" t="s">
        <v>14</v>
      </c>
      <c r="E1397" s="7" t="s">
        <v>20</v>
      </c>
      <c r="F1397" s="17" t="s">
        <v>2319</v>
      </c>
      <c r="G1397" s="9">
        <v>10310.38</v>
      </c>
      <c r="H1397" s="9">
        <v>0</v>
      </c>
      <c r="I1397" s="9">
        <v>0</v>
      </c>
    </row>
    <row r="1398" spans="1:9" s="17" customFormat="1" ht="42.75" customHeight="1">
      <c r="A1398" s="7" t="s">
        <v>73</v>
      </c>
      <c r="B1398" s="15">
        <v>5047556000157</v>
      </c>
      <c r="C1398" s="7" t="s">
        <v>2320</v>
      </c>
      <c r="D1398" s="7" t="s">
        <v>24</v>
      </c>
      <c r="E1398" s="7" t="s">
        <v>33</v>
      </c>
      <c r="F1398" s="17" t="s">
        <v>2321</v>
      </c>
      <c r="G1398" s="9">
        <v>1100</v>
      </c>
      <c r="H1398" s="9">
        <v>0</v>
      </c>
      <c r="I1398" s="9">
        <v>0</v>
      </c>
    </row>
    <row r="1399" spans="1:9" s="17" customFormat="1" ht="42.75" customHeight="1">
      <c r="A1399" s="7" t="s">
        <v>53</v>
      </c>
      <c r="B1399" s="15">
        <v>2341467000120</v>
      </c>
      <c r="C1399" s="7" t="s">
        <v>2322</v>
      </c>
      <c r="D1399" s="7" t="s">
        <v>14</v>
      </c>
      <c r="E1399" s="7" t="s">
        <v>29</v>
      </c>
      <c r="F1399" s="17" t="s">
        <v>2323</v>
      </c>
      <c r="G1399" s="9">
        <v>6925.48</v>
      </c>
      <c r="H1399" s="9">
        <v>0</v>
      </c>
      <c r="I1399" s="9">
        <v>0</v>
      </c>
    </row>
    <row r="1400" spans="1:9" s="17" customFormat="1" ht="42.75" customHeight="1">
      <c r="A1400" s="7" t="s">
        <v>80</v>
      </c>
      <c r="B1400" s="15">
        <v>33000118000179</v>
      </c>
      <c r="C1400" s="7" t="s">
        <v>2324</v>
      </c>
      <c r="D1400" s="7" t="s">
        <v>14</v>
      </c>
      <c r="E1400" s="7" t="s">
        <v>29</v>
      </c>
      <c r="F1400" s="17" t="s">
        <v>2325</v>
      </c>
      <c r="G1400" s="9">
        <v>5793.57</v>
      </c>
      <c r="H1400" s="9">
        <v>0</v>
      </c>
      <c r="I1400" s="9">
        <v>0</v>
      </c>
    </row>
    <row r="1401" spans="1:9" s="17" customFormat="1" ht="42.75" customHeight="1">
      <c r="A1401" s="7" t="s">
        <v>66</v>
      </c>
      <c r="B1401" s="15">
        <v>4407920000180</v>
      </c>
      <c r="C1401" s="7" t="s">
        <v>2326</v>
      </c>
      <c r="D1401" s="7" t="s">
        <v>14</v>
      </c>
      <c r="E1401" s="7" t="s">
        <v>20</v>
      </c>
      <c r="F1401" s="17" t="s">
        <v>2327</v>
      </c>
      <c r="G1401" s="9">
        <v>0.08</v>
      </c>
      <c r="H1401" s="9">
        <v>0</v>
      </c>
      <c r="I1401" s="9">
        <v>0</v>
      </c>
    </row>
    <row r="1402" spans="1:9" s="17" customFormat="1" ht="42.75" customHeight="1">
      <c r="A1402" s="7" t="s">
        <v>88</v>
      </c>
      <c r="B1402" s="15">
        <v>12450296000121</v>
      </c>
      <c r="C1402" s="7" t="s">
        <v>2328</v>
      </c>
      <c r="D1402" s="7" t="s">
        <v>24</v>
      </c>
      <c r="E1402" s="7" t="s">
        <v>33</v>
      </c>
      <c r="F1402" s="17" t="s">
        <v>2329</v>
      </c>
      <c r="G1402" s="9">
        <v>14183.33</v>
      </c>
      <c r="H1402" s="9">
        <v>0</v>
      </c>
      <c r="I1402" s="9">
        <v>0</v>
      </c>
    </row>
    <row r="1403" spans="1:9" s="17" customFormat="1" ht="42.75" customHeight="1">
      <c r="A1403" s="7" t="s">
        <v>88</v>
      </c>
      <c r="B1403" s="15">
        <v>12450296000121</v>
      </c>
      <c r="C1403" s="7" t="s">
        <v>2330</v>
      </c>
      <c r="D1403" s="7" t="s">
        <v>24</v>
      </c>
      <c r="E1403" s="7" t="s">
        <v>33</v>
      </c>
      <c r="F1403" s="17" t="s">
        <v>2331</v>
      </c>
      <c r="G1403" s="9">
        <v>333.34</v>
      </c>
      <c r="H1403" s="9">
        <v>0</v>
      </c>
      <c r="I1403" s="9">
        <v>0</v>
      </c>
    </row>
    <row r="1404" spans="1:9" s="17" customFormat="1" ht="42.75" customHeight="1">
      <c r="A1404" s="7" t="s">
        <v>93</v>
      </c>
      <c r="B1404" s="15">
        <v>8991965000103</v>
      </c>
      <c r="C1404" s="7" t="s">
        <v>2332</v>
      </c>
      <c r="D1404" s="7" t="s">
        <v>24</v>
      </c>
      <c r="E1404" s="7" t="s">
        <v>33</v>
      </c>
      <c r="F1404" s="17" t="s">
        <v>2333</v>
      </c>
      <c r="G1404" s="9">
        <v>2700</v>
      </c>
      <c r="H1404" s="9">
        <v>0</v>
      </c>
      <c r="I1404" s="9">
        <v>0</v>
      </c>
    </row>
    <row r="1405" spans="1:9" s="17" customFormat="1" ht="42.75" customHeight="1">
      <c r="A1405" s="7" t="s">
        <v>93</v>
      </c>
      <c r="B1405" s="15">
        <v>8991965000103</v>
      </c>
      <c r="C1405" s="7" t="s">
        <v>2334</v>
      </c>
      <c r="D1405" s="7" t="s">
        <v>24</v>
      </c>
      <c r="E1405" s="7" t="s">
        <v>33</v>
      </c>
      <c r="F1405" s="17" t="s">
        <v>2335</v>
      </c>
      <c r="G1405" s="9">
        <v>11395.6</v>
      </c>
      <c r="H1405" s="9">
        <v>0</v>
      </c>
      <c r="I1405" s="9">
        <v>0</v>
      </c>
    </row>
    <row r="1406" spans="1:9" s="17" customFormat="1" ht="42.75" customHeight="1">
      <c r="A1406" s="7" t="s">
        <v>98</v>
      </c>
      <c r="B1406" s="15">
        <v>13353495000184</v>
      </c>
      <c r="C1406" s="7" t="s">
        <v>2336</v>
      </c>
      <c r="D1406" s="7" t="s">
        <v>24</v>
      </c>
      <c r="E1406" s="7" t="s">
        <v>33</v>
      </c>
      <c r="F1406" s="17" t="s">
        <v>2337</v>
      </c>
      <c r="G1406" s="9">
        <v>6708.5</v>
      </c>
      <c r="H1406" s="9">
        <v>0</v>
      </c>
      <c r="I1406" s="9">
        <v>0</v>
      </c>
    </row>
    <row r="1407" spans="1:9" s="17" customFormat="1" ht="42.75" customHeight="1">
      <c r="A1407" s="7" t="s">
        <v>98</v>
      </c>
      <c r="B1407" s="15">
        <v>13353495000184</v>
      </c>
      <c r="C1407" s="7" t="s">
        <v>2338</v>
      </c>
      <c r="D1407" s="7" t="s">
        <v>24</v>
      </c>
      <c r="E1407" s="7" t="s">
        <v>33</v>
      </c>
      <c r="F1407" s="17" t="s">
        <v>2339</v>
      </c>
      <c r="G1407" s="9">
        <v>4264.81</v>
      </c>
      <c r="H1407" s="9">
        <v>0</v>
      </c>
      <c r="I1407" s="9">
        <v>0</v>
      </c>
    </row>
    <row r="1408" spans="1:9" s="17" customFormat="1" ht="42.75" customHeight="1">
      <c r="A1408" s="7" t="s">
        <v>66</v>
      </c>
      <c r="B1408" s="15">
        <v>4407920000180</v>
      </c>
      <c r="C1408" s="7" t="s">
        <v>2340</v>
      </c>
      <c r="D1408" s="7" t="s">
        <v>14</v>
      </c>
      <c r="E1408" s="7" t="s">
        <v>20</v>
      </c>
      <c r="F1408" s="17" t="s">
        <v>2341</v>
      </c>
      <c r="G1408" s="9">
        <v>19989.26</v>
      </c>
      <c r="H1408" s="9">
        <v>0</v>
      </c>
      <c r="I1408" s="9">
        <v>0</v>
      </c>
    </row>
    <row r="1409" spans="1:9" s="17" customFormat="1" ht="42.75" customHeight="1">
      <c r="A1409" s="7" t="s">
        <v>47</v>
      </c>
      <c r="B1409" s="15">
        <v>7244008000223</v>
      </c>
      <c r="C1409" s="7" t="s">
        <v>2342</v>
      </c>
      <c r="D1409" s="7" t="s">
        <v>14</v>
      </c>
      <c r="E1409" s="7" t="s">
        <v>20</v>
      </c>
      <c r="F1409" s="17" t="s">
        <v>2343</v>
      </c>
      <c r="G1409" s="9">
        <v>826.37</v>
      </c>
      <c r="H1409" s="9">
        <v>0</v>
      </c>
      <c r="I1409" s="9">
        <v>0</v>
      </c>
    </row>
    <row r="1410" spans="1:9" s="17" customFormat="1" ht="42.75" customHeight="1">
      <c r="A1410" s="7" t="s">
        <v>107</v>
      </c>
      <c r="B1410" s="15">
        <v>5423963000111</v>
      </c>
      <c r="C1410" s="7" t="s">
        <v>2344</v>
      </c>
      <c r="D1410" s="17" t="s">
        <v>24</v>
      </c>
      <c r="E1410" s="7" t="s">
        <v>25</v>
      </c>
      <c r="F1410" s="17" t="s">
        <v>2345</v>
      </c>
      <c r="G1410" s="9">
        <v>805.78</v>
      </c>
      <c r="H1410" s="9">
        <v>0</v>
      </c>
      <c r="I1410" s="9">
        <v>0</v>
      </c>
    </row>
    <row r="1411" spans="1:9" s="17" customFormat="1" ht="42.75" customHeight="1">
      <c r="A1411" s="7" t="s">
        <v>58</v>
      </c>
      <c r="B1411" s="15">
        <v>34028316000375</v>
      </c>
      <c r="C1411" s="7" t="s">
        <v>2346</v>
      </c>
      <c r="D1411" s="7" t="s">
        <v>14</v>
      </c>
      <c r="E1411" s="7" t="s">
        <v>20</v>
      </c>
      <c r="F1411" s="17" t="s">
        <v>2347</v>
      </c>
      <c r="G1411" s="9">
        <v>43900.19</v>
      </c>
      <c r="H1411" s="9">
        <v>0</v>
      </c>
      <c r="I1411" s="9">
        <v>0</v>
      </c>
    </row>
    <row r="1412" spans="1:9" s="17" customFormat="1" ht="42.75" customHeight="1">
      <c r="A1412" s="7" t="s">
        <v>112</v>
      </c>
      <c r="B1412" s="15">
        <v>7870937000167</v>
      </c>
      <c r="C1412" s="7" t="s">
        <v>2348</v>
      </c>
      <c r="D1412" s="7" t="s">
        <v>24</v>
      </c>
      <c r="E1412" s="7" t="s">
        <v>33</v>
      </c>
      <c r="F1412" s="17" t="s">
        <v>2349</v>
      </c>
      <c r="G1412" s="9">
        <v>892.33</v>
      </c>
      <c r="H1412" s="9">
        <v>0</v>
      </c>
      <c r="I1412" s="9">
        <v>0</v>
      </c>
    </row>
    <row r="1413" spans="1:9" s="17" customFormat="1" ht="42.75" customHeight="1">
      <c r="A1413" s="7" t="s">
        <v>112</v>
      </c>
      <c r="B1413" s="15">
        <v>7870937000167</v>
      </c>
      <c r="C1413" s="7" t="s">
        <v>2350</v>
      </c>
      <c r="D1413" s="7" t="s">
        <v>24</v>
      </c>
      <c r="E1413" s="7" t="s">
        <v>33</v>
      </c>
      <c r="F1413" s="17" t="s">
        <v>2351</v>
      </c>
      <c r="G1413" s="9">
        <v>24760.12</v>
      </c>
      <c r="H1413" s="9">
        <v>0</v>
      </c>
      <c r="I1413" s="9">
        <v>0</v>
      </c>
    </row>
    <row r="1414" spans="1:9" s="17" customFormat="1" ht="42.75" customHeight="1">
      <c r="A1414" s="7" t="s">
        <v>191</v>
      </c>
      <c r="B1414" s="15">
        <v>5830872000109</v>
      </c>
      <c r="C1414" s="7" t="s">
        <v>2352</v>
      </c>
      <c r="D1414" s="28" t="s">
        <v>14</v>
      </c>
      <c r="E1414" s="28" t="s">
        <v>15</v>
      </c>
      <c r="F1414" s="17" t="s">
        <v>2353</v>
      </c>
      <c r="G1414" s="9">
        <v>21400.43</v>
      </c>
      <c r="H1414" s="9">
        <v>0</v>
      </c>
      <c r="I1414" s="9">
        <v>0</v>
      </c>
    </row>
    <row r="1415" spans="1:9" s="17" customFormat="1" ht="42.75" customHeight="1">
      <c r="A1415" s="7" t="s">
        <v>2354</v>
      </c>
      <c r="B1415" s="15">
        <v>5054960000158</v>
      </c>
      <c r="C1415" s="7" t="s">
        <v>2355</v>
      </c>
      <c r="D1415" s="28" t="s">
        <v>14</v>
      </c>
      <c r="E1415" s="28" t="s">
        <v>15</v>
      </c>
      <c r="F1415" s="17" t="s">
        <v>2356</v>
      </c>
      <c r="G1415" s="9">
        <v>31454.58</v>
      </c>
      <c r="H1415" s="9">
        <v>0</v>
      </c>
      <c r="I1415" s="9">
        <v>0</v>
      </c>
    </row>
    <row r="1416" spans="1:9" s="17" customFormat="1" ht="42.75" customHeight="1">
      <c r="A1416" s="7" t="s">
        <v>18</v>
      </c>
      <c r="B1416" s="15">
        <v>33683111000107</v>
      </c>
      <c r="C1416" s="7" t="s">
        <v>2357</v>
      </c>
      <c r="D1416" s="7" t="s">
        <v>14</v>
      </c>
      <c r="E1416" s="7" t="s">
        <v>29</v>
      </c>
      <c r="F1416" s="17" t="s">
        <v>2358</v>
      </c>
      <c r="G1416" s="9">
        <v>5563.98</v>
      </c>
      <c r="H1416" s="9">
        <v>0</v>
      </c>
      <c r="I1416" s="9">
        <v>0</v>
      </c>
    </row>
    <row r="1417" spans="1:9" s="17" customFormat="1" ht="42.75" customHeight="1">
      <c r="A1417" s="7" t="s">
        <v>586</v>
      </c>
      <c r="B1417" s="15">
        <v>4477600000104</v>
      </c>
      <c r="C1417" s="7" t="s">
        <v>2359</v>
      </c>
      <c r="D1417" s="28" t="s">
        <v>14</v>
      </c>
      <c r="E1417" s="28" t="s">
        <v>15</v>
      </c>
      <c r="F1417" s="17" t="s">
        <v>2360</v>
      </c>
      <c r="G1417" s="9">
        <v>9845.27</v>
      </c>
      <c r="H1417" s="9">
        <v>0</v>
      </c>
      <c r="I1417" s="9">
        <v>0</v>
      </c>
    </row>
    <row r="1418" spans="1:9" s="17" customFormat="1" ht="42.75" customHeight="1">
      <c r="A1418" s="7" t="s">
        <v>125</v>
      </c>
      <c r="B1418" s="15">
        <v>4628681000198</v>
      </c>
      <c r="C1418" s="7" t="s">
        <v>2361</v>
      </c>
      <c r="D1418" s="28" t="s">
        <v>14</v>
      </c>
      <c r="E1418" s="28" t="s">
        <v>15</v>
      </c>
      <c r="F1418" s="17" t="s">
        <v>2362</v>
      </c>
      <c r="G1418" s="9">
        <v>14127.55</v>
      </c>
      <c r="H1418" s="9">
        <v>0</v>
      </c>
      <c r="I1418" s="9">
        <v>0</v>
      </c>
    </row>
    <row r="1419" spans="1:9" s="17" customFormat="1" ht="42.75" customHeight="1">
      <c r="A1419" s="7" t="s">
        <v>128</v>
      </c>
      <c r="B1419" s="15">
        <v>4465209000181</v>
      </c>
      <c r="C1419" s="7" t="s">
        <v>2363</v>
      </c>
      <c r="D1419" s="28" t="s">
        <v>14</v>
      </c>
      <c r="E1419" s="28" t="s">
        <v>15</v>
      </c>
      <c r="F1419" s="17" t="s">
        <v>2364</v>
      </c>
      <c r="G1419" s="9">
        <v>28053.79</v>
      </c>
      <c r="H1419" s="9">
        <v>0</v>
      </c>
      <c r="I1419" s="9">
        <v>0</v>
      </c>
    </row>
    <row r="1420" spans="1:9" s="17" customFormat="1" ht="42.75" customHeight="1">
      <c r="A1420" s="7" t="s">
        <v>131</v>
      </c>
      <c r="B1420" s="15">
        <v>4285896000153</v>
      </c>
      <c r="C1420" s="7" t="s">
        <v>2365</v>
      </c>
      <c r="D1420" s="28" t="s">
        <v>14</v>
      </c>
      <c r="E1420" s="28" t="s">
        <v>15</v>
      </c>
      <c r="F1420" s="17" t="s">
        <v>2366</v>
      </c>
      <c r="G1420" s="9">
        <v>8540</v>
      </c>
      <c r="H1420" s="9">
        <v>0</v>
      </c>
      <c r="I1420" s="9">
        <v>0</v>
      </c>
    </row>
    <row r="1421" spans="1:9" s="17" customFormat="1" ht="42.75" customHeight="1">
      <c r="A1421" s="7" t="s">
        <v>682</v>
      </c>
      <c r="B1421" s="15">
        <v>4533113000103</v>
      </c>
      <c r="C1421" s="7" t="s">
        <v>2367</v>
      </c>
      <c r="D1421" s="28" t="s">
        <v>14</v>
      </c>
      <c r="E1421" s="28" t="s">
        <v>15</v>
      </c>
      <c r="F1421" s="17" t="s">
        <v>2368</v>
      </c>
      <c r="G1421" s="9">
        <v>45520.63</v>
      </c>
      <c r="H1421" s="9">
        <v>0</v>
      </c>
      <c r="I1421" s="9">
        <v>0</v>
      </c>
    </row>
    <row r="1422" spans="1:9" s="17" customFormat="1" ht="42.75" customHeight="1">
      <c r="A1422" s="7" t="s">
        <v>137</v>
      </c>
      <c r="B1422" s="15">
        <v>4329736000169</v>
      </c>
      <c r="C1422" s="7" t="s">
        <v>2369</v>
      </c>
      <c r="D1422" s="28" t="s">
        <v>14</v>
      </c>
      <c r="E1422" s="28" t="s">
        <v>15</v>
      </c>
      <c r="F1422" s="17" t="s">
        <v>2370</v>
      </c>
      <c r="G1422" s="9">
        <v>55812.73</v>
      </c>
      <c r="H1422" s="9">
        <v>0</v>
      </c>
      <c r="I1422" s="9">
        <v>0</v>
      </c>
    </row>
    <row r="1423" spans="1:9" s="17" customFormat="1" ht="42.75" customHeight="1">
      <c r="A1423" s="7" t="s">
        <v>621</v>
      </c>
      <c r="B1423" s="15">
        <v>52979199249</v>
      </c>
      <c r="C1423" s="7" t="s">
        <v>2371</v>
      </c>
      <c r="D1423" s="28" t="s">
        <v>14</v>
      </c>
      <c r="E1423" s="28" t="s">
        <v>15</v>
      </c>
      <c r="F1423" s="17" t="s">
        <v>2372</v>
      </c>
      <c r="G1423" s="9">
        <v>161</v>
      </c>
      <c r="H1423" s="9">
        <v>0</v>
      </c>
      <c r="I1423" s="9">
        <v>0</v>
      </c>
    </row>
    <row r="1424" spans="1:9" s="17" customFormat="1" ht="42.75" customHeight="1">
      <c r="A1424" s="7" t="s">
        <v>53</v>
      </c>
      <c r="B1424" s="15">
        <v>2341467000120</v>
      </c>
      <c r="C1424" s="7" t="s">
        <v>2373</v>
      </c>
      <c r="D1424" s="7" t="s">
        <v>14</v>
      </c>
      <c r="E1424" s="7" t="s">
        <v>29</v>
      </c>
      <c r="F1424" s="17" t="s">
        <v>2374</v>
      </c>
      <c r="G1424" s="9">
        <v>50000</v>
      </c>
      <c r="H1424" s="9">
        <v>0</v>
      </c>
      <c r="I1424" s="9">
        <v>0</v>
      </c>
    </row>
    <row r="1425" spans="1:9" s="17" customFormat="1" ht="42.75" customHeight="1">
      <c r="A1425" s="7" t="s">
        <v>134</v>
      </c>
      <c r="B1425" s="15">
        <v>4628376000104</v>
      </c>
      <c r="C1425" s="7" t="s">
        <v>2375</v>
      </c>
      <c r="D1425" s="28" t="s">
        <v>14</v>
      </c>
      <c r="E1425" s="28" t="s">
        <v>15</v>
      </c>
      <c r="F1425" s="17" t="s">
        <v>2376</v>
      </c>
      <c r="G1425" s="9">
        <v>6142.3</v>
      </c>
      <c r="H1425" s="9">
        <v>0</v>
      </c>
      <c r="I1425" s="9">
        <v>0</v>
      </c>
    </row>
    <row r="1426" spans="1:9" s="17" customFormat="1" ht="42.75" customHeight="1">
      <c r="A1426" s="7" t="s">
        <v>884</v>
      </c>
      <c r="B1426" s="15">
        <v>13054752000187</v>
      </c>
      <c r="C1426" s="7" t="s">
        <v>2377</v>
      </c>
      <c r="D1426" s="7" t="s">
        <v>24</v>
      </c>
      <c r="E1426" s="7" t="s">
        <v>33</v>
      </c>
      <c r="F1426" s="17" t="s">
        <v>2378</v>
      </c>
      <c r="G1426" s="9">
        <v>12446</v>
      </c>
      <c r="H1426" s="9">
        <v>0</v>
      </c>
      <c r="I1426" s="9">
        <v>0</v>
      </c>
    </row>
    <row r="1427" spans="1:9" s="17" customFormat="1" ht="42.75" customHeight="1">
      <c r="A1427" s="7" t="s">
        <v>884</v>
      </c>
      <c r="B1427" s="15">
        <v>13054752000187</v>
      </c>
      <c r="C1427" s="7" t="s">
        <v>2379</v>
      </c>
      <c r="D1427" s="7" t="s">
        <v>24</v>
      </c>
      <c r="E1427" s="7" t="s">
        <v>33</v>
      </c>
      <c r="F1427" s="17" t="s">
        <v>2380</v>
      </c>
      <c r="G1427" s="9">
        <v>414</v>
      </c>
      <c r="H1427" s="9">
        <v>0</v>
      </c>
      <c r="I1427" s="9">
        <v>0</v>
      </c>
    </row>
    <row r="1428" spans="1:9" s="17" customFormat="1" ht="42.75" customHeight="1">
      <c r="A1428" s="7" t="s">
        <v>884</v>
      </c>
      <c r="B1428" s="15">
        <v>13054752000187</v>
      </c>
      <c r="C1428" s="7" t="s">
        <v>2381</v>
      </c>
      <c r="D1428" s="7" t="s">
        <v>24</v>
      </c>
      <c r="E1428" s="7" t="s">
        <v>33</v>
      </c>
      <c r="F1428" s="17" t="s">
        <v>2382</v>
      </c>
      <c r="G1428" s="9">
        <v>3860</v>
      </c>
      <c r="H1428" s="9">
        <v>0</v>
      </c>
      <c r="I1428" s="9">
        <v>0</v>
      </c>
    </row>
    <row r="1429" spans="1:9" s="17" customFormat="1" ht="42.75" customHeight="1">
      <c r="A1429" s="7" t="s">
        <v>53</v>
      </c>
      <c r="B1429" s="15">
        <v>2341467000120</v>
      </c>
      <c r="C1429" s="7" t="s">
        <v>2383</v>
      </c>
      <c r="D1429" s="7" t="s">
        <v>14</v>
      </c>
      <c r="E1429" s="7" t="s">
        <v>29</v>
      </c>
      <c r="F1429" s="17" t="s">
        <v>2384</v>
      </c>
      <c r="G1429" s="9">
        <v>129109.3</v>
      </c>
      <c r="H1429" s="9">
        <v>0</v>
      </c>
      <c r="I1429" s="9">
        <v>0</v>
      </c>
    </row>
    <row r="1430" spans="1:9" s="17" customFormat="1" ht="42.75" customHeight="1">
      <c r="A1430" s="7" t="s">
        <v>22</v>
      </c>
      <c r="B1430" s="15">
        <v>4409637000197</v>
      </c>
      <c r="C1430" s="7" t="s">
        <v>2385</v>
      </c>
      <c r="D1430" s="17" t="s">
        <v>24</v>
      </c>
      <c r="E1430" s="7" t="s">
        <v>25</v>
      </c>
      <c r="F1430" s="17" t="s">
        <v>2386</v>
      </c>
      <c r="G1430" s="9">
        <v>14966.16</v>
      </c>
      <c r="H1430" s="9">
        <v>0</v>
      </c>
      <c r="I1430" s="9">
        <v>0</v>
      </c>
    </row>
    <row r="1431" spans="1:9" s="17" customFormat="1" ht="42.75" customHeight="1">
      <c r="A1431" s="7" t="s">
        <v>44</v>
      </c>
      <c r="B1431" s="15">
        <v>40432544000147</v>
      </c>
      <c r="C1431" s="7" t="s">
        <v>2387</v>
      </c>
      <c r="D1431" s="7" t="s">
        <v>24</v>
      </c>
      <c r="E1431" s="7" t="s">
        <v>33</v>
      </c>
      <c r="F1431" s="17" t="s">
        <v>2388</v>
      </c>
      <c r="G1431" s="9">
        <v>7406.39</v>
      </c>
      <c r="H1431" s="9">
        <v>0</v>
      </c>
      <c r="I1431" s="9">
        <v>0</v>
      </c>
    </row>
    <row r="1432" spans="1:9" s="17" customFormat="1" ht="42.75" customHeight="1">
      <c r="A1432" s="7" t="s">
        <v>35</v>
      </c>
      <c r="B1432" s="15">
        <v>4561791000180</v>
      </c>
      <c r="C1432" s="7" t="s">
        <v>2389</v>
      </c>
      <c r="D1432" s="7" t="s">
        <v>24</v>
      </c>
      <c r="E1432" s="7" t="s">
        <v>33</v>
      </c>
      <c r="F1432" s="17" t="s">
        <v>2390</v>
      </c>
      <c r="G1432" s="9">
        <v>48424</v>
      </c>
      <c r="H1432" s="9">
        <v>0</v>
      </c>
      <c r="I1432" s="9">
        <v>0</v>
      </c>
    </row>
    <row r="1433" spans="1:9" s="17" customFormat="1" ht="42.75" customHeight="1">
      <c r="A1433" s="7" t="s">
        <v>80</v>
      </c>
      <c r="B1433" s="15">
        <v>33000118000179</v>
      </c>
      <c r="C1433" s="7" t="s">
        <v>2391</v>
      </c>
      <c r="D1433" s="7" t="s">
        <v>14</v>
      </c>
      <c r="E1433" s="7" t="s">
        <v>29</v>
      </c>
      <c r="F1433" s="17" t="s">
        <v>2392</v>
      </c>
      <c r="G1433" s="9">
        <v>32939.15</v>
      </c>
      <c r="H1433" s="9">
        <v>0</v>
      </c>
      <c r="I1433" s="9">
        <v>0</v>
      </c>
    </row>
    <row r="1434" spans="1:9" s="17" customFormat="1" ht="42.75" customHeight="1">
      <c r="A1434" s="7" t="s">
        <v>107</v>
      </c>
      <c r="B1434" s="15">
        <v>5423963000111</v>
      </c>
      <c r="C1434" s="7" t="s">
        <v>2393</v>
      </c>
      <c r="D1434" s="17" t="s">
        <v>24</v>
      </c>
      <c r="E1434" s="7" t="s">
        <v>25</v>
      </c>
      <c r="F1434" s="17" t="s">
        <v>2394</v>
      </c>
      <c r="G1434" s="9">
        <v>79880.92</v>
      </c>
      <c r="H1434" s="9">
        <v>0</v>
      </c>
      <c r="I1434" s="9">
        <v>0</v>
      </c>
    </row>
    <row r="1435" spans="1:9" s="17" customFormat="1" ht="42.75" customHeight="1">
      <c r="A1435" s="7" t="s">
        <v>112</v>
      </c>
      <c r="B1435" s="15">
        <v>7870937000167</v>
      </c>
      <c r="C1435" s="7" t="s">
        <v>2395</v>
      </c>
      <c r="D1435" s="7" t="s">
        <v>24</v>
      </c>
      <c r="E1435" s="7" t="s">
        <v>33</v>
      </c>
      <c r="F1435" s="17" t="s">
        <v>2396</v>
      </c>
      <c r="G1435" s="9">
        <v>132000</v>
      </c>
      <c r="H1435" s="9">
        <v>0</v>
      </c>
      <c r="I1435" s="9">
        <v>0</v>
      </c>
    </row>
    <row r="1436" spans="1:9" s="17" customFormat="1" ht="42.75" customHeight="1">
      <c r="A1436" s="7" t="s">
        <v>112</v>
      </c>
      <c r="B1436" s="15">
        <v>7870937000167</v>
      </c>
      <c r="C1436" s="7" t="s">
        <v>2397</v>
      </c>
      <c r="D1436" s="7" t="s">
        <v>24</v>
      </c>
      <c r="E1436" s="7" t="s">
        <v>33</v>
      </c>
      <c r="F1436" s="17" t="s">
        <v>2398</v>
      </c>
      <c r="G1436" s="9">
        <v>86000</v>
      </c>
      <c r="H1436" s="9">
        <v>0</v>
      </c>
      <c r="I1436" s="9">
        <v>0</v>
      </c>
    </row>
    <row r="1437" spans="1:9" s="17" customFormat="1" ht="42.75" customHeight="1">
      <c r="A1437" s="7" t="s">
        <v>98</v>
      </c>
      <c r="B1437" s="15">
        <v>13353495000184</v>
      </c>
      <c r="C1437" s="7" t="s">
        <v>2399</v>
      </c>
      <c r="D1437" s="7" t="s">
        <v>24</v>
      </c>
      <c r="E1437" s="7" t="s">
        <v>33</v>
      </c>
      <c r="F1437" s="17" t="s">
        <v>2400</v>
      </c>
      <c r="G1437" s="9">
        <v>96021.97</v>
      </c>
      <c r="H1437" s="9">
        <v>0</v>
      </c>
      <c r="I1437" s="9">
        <v>0</v>
      </c>
    </row>
    <row r="1438" spans="1:9" s="17" customFormat="1" ht="42.75" customHeight="1">
      <c r="A1438" s="7" t="s">
        <v>27</v>
      </c>
      <c r="B1438" s="15">
        <v>3264927000127</v>
      </c>
      <c r="C1438" s="7" t="s">
        <v>2401</v>
      </c>
      <c r="D1438" s="7" t="s">
        <v>14</v>
      </c>
      <c r="E1438" s="7" t="s">
        <v>29</v>
      </c>
      <c r="F1438" s="17" t="s">
        <v>2402</v>
      </c>
      <c r="G1438" s="9">
        <v>47692.88</v>
      </c>
      <c r="H1438" s="9">
        <v>0</v>
      </c>
      <c r="I1438" s="9">
        <v>0</v>
      </c>
    </row>
    <row r="1439" spans="1:9" s="17" customFormat="1" ht="42.75" customHeight="1">
      <c r="A1439" s="7" t="s">
        <v>47</v>
      </c>
      <c r="B1439" s="15">
        <v>7244008000223</v>
      </c>
      <c r="C1439" s="7" t="s">
        <v>2403</v>
      </c>
      <c r="D1439" s="17" t="s">
        <v>24</v>
      </c>
      <c r="E1439" s="7" t="s">
        <v>25</v>
      </c>
      <c r="F1439" s="17" t="s">
        <v>2404</v>
      </c>
      <c r="G1439" s="9">
        <v>10066.2</v>
      </c>
      <c r="H1439" s="9">
        <v>0</v>
      </c>
      <c r="I1439" s="9">
        <v>0</v>
      </c>
    </row>
    <row r="1440" spans="1:9" s="17" customFormat="1" ht="42.75" customHeight="1">
      <c r="A1440" s="7" t="s">
        <v>44</v>
      </c>
      <c r="B1440" s="15">
        <v>40432544000147</v>
      </c>
      <c r="C1440" s="7" t="s">
        <v>2405</v>
      </c>
      <c r="D1440" s="7" t="s">
        <v>24</v>
      </c>
      <c r="E1440" s="7" t="s">
        <v>33</v>
      </c>
      <c r="F1440" s="17" t="s">
        <v>2406</v>
      </c>
      <c r="G1440" s="9">
        <v>28520.96</v>
      </c>
      <c r="H1440" s="9">
        <v>0</v>
      </c>
      <c r="I1440" s="9">
        <v>0</v>
      </c>
    </row>
    <row r="1441" spans="1:9" s="17" customFormat="1" ht="42.75" customHeight="1">
      <c r="A1441" s="7" t="s">
        <v>66</v>
      </c>
      <c r="B1441" s="15">
        <v>4407920000180</v>
      </c>
      <c r="C1441" s="7" t="s">
        <v>2407</v>
      </c>
      <c r="D1441" s="7" t="s">
        <v>14</v>
      </c>
      <c r="E1441" s="7" t="s">
        <v>20</v>
      </c>
      <c r="F1441" s="17" t="s">
        <v>2408</v>
      </c>
      <c r="G1441" s="9">
        <v>3763.85</v>
      </c>
      <c r="H1441" s="9">
        <v>0</v>
      </c>
      <c r="I1441" s="9">
        <v>0</v>
      </c>
    </row>
    <row r="1442" spans="1:9" s="17" customFormat="1" ht="42.75" customHeight="1">
      <c r="A1442" s="7" t="s">
        <v>671</v>
      </c>
      <c r="B1442" s="15">
        <v>10826686000128</v>
      </c>
      <c r="C1442" s="7" t="s">
        <v>2409</v>
      </c>
      <c r="D1442" s="7" t="s">
        <v>24</v>
      </c>
      <c r="E1442" s="7" t="s">
        <v>33</v>
      </c>
      <c r="F1442" s="17" t="s">
        <v>2410</v>
      </c>
      <c r="G1442" s="9">
        <v>487.5</v>
      </c>
      <c r="H1442" s="9">
        <v>0</v>
      </c>
      <c r="I1442" s="9">
        <v>0</v>
      </c>
    </row>
    <row r="1443" spans="1:9" s="17" customFormat="1" ht="42.75" customHeight="1">
      <c r="A1443" s="7" t="s">
        <v>143</v>
      </c>
      <c r="B1443" s="15">
        <v>4628111000106</v>
      </c>
      <c r="C1443" s="7" t="s">
        <v>2411</v>
      </c>
      <c r="D1443" s="28" t="s">
        <v>14</v>
      </c>
      <c r="E1443" s="28" t="s">
        <v>15</v>
      </c>
      <c r="F1443" s="17" t="s">
        <v>2412</v>
      </c>
      <c r="G1443" s="9">
        <v>11976.93</v>
      </c>
      <c r="H1443" s="9">
        <v>0</v>
      </c>
      <c r="I1443" s="9">
        <v>0</v>
      </c>
    </row>
    <row r="1444" spans="1:9" s="17" customFormat="1" ht="42.75" customHeight="1">
      <c r="A1444" s="7" t="s">
        <v>41</v>
      </c>
      <c r="B1444" s="15">
        <v>3146650215</v>
      </c>
      <c r="C1444" s="7" t="s">
        <v>2413</v>
      </c>
      <c r="D1444" s="7" t="s">
        <v>14</v>
      </c>
      <c r="E1444" s="7" t="s">
        <v>20</v>
      </c>
      <c r="F1444" s="17" t="s">
        <v>2414</v>
      </c>
      <c r="G1444" s="9">
        <v>4144</v>
      </c>
      <c r="H1444" s="9">
        <v>0</v>
      </c>
      <c r="I1444" s="9">
        <v>0</v>
      </c>
    </row>
    <row r="1445" spans="1:9" s="17" customFormat="1" ht="42.75" customHeight="1">
      <c r="A1445" s="7" t="s">
        <v>1037</v>
      </c>
      <c r="B1445" s="15">
        <v>4272670000118</v>
      </c>
      <c r="C1445" s="7" t="s">
        <v>2415</v>
      </c>
      <c r="D1445" s="28" t="s">
        <v>14</v>
      </c>
      <c r="E1445" s="28" t="s">
        <v>15</v>
      </c>
      <c r="F1445" s="17" t="s">
        <v>2416</v>
      </c>
      <c r="G1445" s="9">
        <v>4458.21</v>
      </c>
      <c r="H1445" s="9">
        <v>0</v>
      </c>
      <c r="I1445" s="9">
        <v>0</v>
      </c>
    </row>
    <row r="1446" spans="1:9" s="17" customFormat="1" ht="42.75" customHeight="1">
      <c r="A1446" s="7" t="s">
        <v>149</v>
      </c>
      <c r="B1446" s="15">
        <v>4477568000159</v>
      </c>
      <c r="C1446" s="7" t="s">
        <v>2417</v>
      </c>
      <c r="D1446" s="28" t="s">
        <v>14</v>
      </c>
      <c r="E1446" s="28" t="s">
        <v>15</v>
      </c>
      <c r="F1446" s="17" t="s">
        <v>2418</v>
      </c>
      <c r="G1446" s="9">
        <v>3866.54</v>
      </c>
      <c r="H1446" s="9">
        <v>0</v>
      </c>
      <c r="I1446" s="9">
        <v>0</v>
      </c>
    </row>
    <row r="1447" spans="1:9" s="17" customFormat="1" ht="42.75" customHeight="1">
      <c r="A1447" s="7" t="s">
        <v>1082</v>
      </c>
      <c r="B1447" s="15">
        <v>14181341000115</v>
      </c>
      <c r="C1447" s="7" t="s">
        <v>2419</v>
      </c>
      <c r="D1447" s="7" t="s">
        <v>24</v>
      </c>
      <c r="E1447" s="7" t="s">
        <v>33</v>
      </c>
      <c r="F1447" s="17" t="s">
        <v>2420</v>
      </c>
      <c r="G1447" s="9">
        <v>8565.79</v>
      </c>
      <c r="H1447" s="9">
        <v>0</v>
      </c>
      <c r="I1447" s="9">
        <v>0</v>
      </c>
    </row>
    <row r="1448" spans="1:9" s="17" customFormat="1" ht="42.75" customHeight="1">
      <c r="A1448" s="7" t="s">
        <v>161</v>
      </c>
      <c r="B1448" s="15">
        <v>4426383000115</v>
      </c>
      <c r="C1448" s="7" t="s">
        <v>2421</v>
      </c>
      <c r="D1448" s="28" t="s">
        <v>14</v>
      </c>
      <c r="E1448" s="28" t="s">
        <v>15</v>
      </c>
      <c r="F1448" s="17" t="s">
        <v>2422</v>
      </c>
      <c r="G1448" s="9">
        <v>8411.34</v>
      </c>
      <c r="H1448" s="9">
        <v>0</v>
      </c>
      <c r="I1448" s="9">
        <v>0</v>
      </c>
    </row>
    <row r="1449" spans="1:9" s="17" customFormat="1" ht="42.75" customHeight="1">
      <c r="A1449" s="7" t="s">
        <v>66</v>
      </c>
      <c r="B1449" s="15">
        <v>4407920000180</v>
      </c>
      <c r="C1449" s="7" t="s">
        <v>2423</v>
      </c>
      <c r="D1449" s="7" t="s">
        <v>14</v>
      </c>
      <c r="E1449" s="7" t="s">
        <v>20</v>
      </c>
      <c r="F1449" s="17" t="s">
        <v>2424</v>
      </c>
      <c r="G1449" s="9">
        <v>3277.64</v>
      </c>
      <c r="H1449" s="9">
        <v>0</v>
      </c>
      <c r="I1449" s="9">
        <v>0</v>
      </c>
    </row>
    <row r="1450" spans="1:9" s="17" customFormat="1" ht="42.75" customHeight="1">
      <c r="A1450" s="7" t="s">
        <v>927</v>
      </c>
      <c r="B1450" s="15">
        <v>6108422000161</v>
      </c>
      <c r="C1450" s="7" t="s">
        <v>2425</v>
      </c>
      <c r="D1450" s="17" t="s">
        <v>24</v>
      </c>
      <c r="E1450" s="7" t="s">
        <v>25</v>
      </c>
      <c r="F1450" s="17" t="s">
        <v>2426</v>
      </c>
      <c r="G1450" s="9">
        <v>1080</v>
      </c>
      <c r="H1450" s="9">
        <v>0</v>
      </c>
      <c r="I1450" s="9">
        <v>0</v>
      </c>
    </row>
    <row r="1451" spans="1:9" s="57" customFormat="1" ht="28.5" customHeight="1">
      <c r="A1451" s="28" t="s">
        <v>974</v>
      </c>
      <c r="B1451" s="72" t="s">
        <v>1285</v>
      </c>
      <c r="C1451" s="28" t="s">
        <v>2427</v>
      </c>
      <c r="D1451" s="28" t="s">
        <v>14</v>
      </c>
      <c r="E1451" s="28" t="s">
        <v>15</v>
      </c>
      <c r="F1451" s="17" t="s">
        <v>1672</v>
      </c>
      <c r="G1451" s="73">
        <v>3218525.04</v>
      </c>
      <c r="H1451" s="9">
        <v>0</v>
      </c>
      <c r="I1451" s="30">
        <v>0</v>
      </c>
    </row>
    <row r="1452" spans="1:9" s="17" customFormat="1" ht="42.75" customHeight="1">
      <c r="A1452" s="28" t="s">
        <v>974</v>
      </c>
      <c r="B1452" s="72" t="s">
        <v>1285</v>
      </c>
      <c r="C1452" s="7" t="s">
        <v>2428</v>
      </c>
      <c r="D1452" s="28" t="s">
        <v>14</v>
      </c>
      <c r="E1452" s="28" t="s">
        <v>15</v>
      </c>
      <c r="F1452" s="17" t="s">
        <v>1818</v>
      </c>
      <c r="G1452" s="9">
        <v>1224768.61</v>
      </c>
      <c r="H1452" s="9">
        <v>0</v>
      </c>
      <c r="I1452" s="30">
        <v>0</v>
      </c>
    </row>
    <row r="1453" spans="1:9" s="17" customFormat="1" ht="42.75" customHeight="1">
      <c r="A1453" s="28" t="s">
        <v>974</v>
      </c>
      <c r="B1453" s="72" t="s">
        <v>1285</v>
      </c>
      <c r="C1453" s="7" t="s">
        <v>2429</v>
      </c>
      <c r="D1453" s="28" t="s">
        <v>14</v>
      </c>
      <c r="E1453" s="28" t="s">
        <v>15</v>
      </c>
      <c r="F1453" s="17" t="s">
        <v>1819</v>
      </c>
      <c r="G1453" s="9">
        <v>381308.74</v>
      </c>
      <c r="H1453" s="9">
        <v>0</v>
      </c>
      <c r="I1453" s="30">
        <v>0</v>
      </c>
    </row>
    <row r="1454" spans="1:9" s="17" customFormat="1" ht="42.75" customHeight="1">
      <c r="A1454" s="28" t="s">
        <v>974</v>
      </c>
      <c r="B1454" s="72" t="s">
        <v>1285</v>
      </c>
      <c r="C1454" s="7" t="s">
        <v>2430</v>
      </c>
      <c r="D1454" s="28" t="s">
        <v>14</v>
      </c>
      <c r="E1454" s="28" t="s">
        <v>15</v>
      </c>
      <c r="F1454" s="17" t="s">
        <v>1820</v>
      </c>
      <c r="G1454" s="9">
        <v>40000</v>
      </c>
      <c r="H1454" s="9">
        <v>0</v>
      </c>
      <c r="I1454" s="30">
        <v>0</v>
      </c>
    </row>
    <row r="1455" spans="1:9" s="17" customFormat="1" ht="42.75" customHeight="1">
      <c r="A1455" s="28" t="s">
        <v>974</v>
      </c>
      <c r="B1455" s="72" t="s">
        <v>1285</v>
      </c>
      <c r="C1455" s="7" t="s">
        <v>2431</v>
      </c>
      <c r="D1455" s="28" t="s">
        <v>14</v>
      </c>
      <c r="E1455" s="28" t="s">
        <v>15</v>
      </c>
      <c r="F1455" s="17" t="s">
        <v>1821</v>
      </c>
      <c r="G1455" s="9">
        <v>20991.06</v>
      </c>
      <c r="H1455" s="9">
        <v>0</v>
      </c>
      <c r="I1455" s="30">
        <v>0</v>
      </c>
    </row>
    <row r="1456" spans="1:9" s="17" customFormat="1" ht="42.75" customHeight="1">
      <c r="A1456" s="28" t="s">
        <v>974</v>
      </c>
      <c r="B1456" s="72" t="s">
        <v>1285</v>
      </c>
      <c r="C1456" s="7" t="s">
        <v>2432</v>
      </c>
      <c r="D1456" s="28" t="s">
        <v>14</v>
      </c>
      <c r="E1456" s="28" t="s">
        <v>15</v>
      </c>
      <c r="F1456" s="17" t="s">
        <v>1822</v>
      </c>
      <c r="G1456" s="9">
        <v>20102.83</v>
      </c>
      <c r="H1456" s="9">
        <v>0</v>
      </c>
      <c r="I1456" s="30">
        <v>0</v>
      </c>
    </row>
    <row r="1457" spans="1:9" s="17" customFormat="1" ht="42.75" customHeight="1">
      <c r="A1457" s="28" t="s">
        <v>974</v>
      </c>
      <c r="B1457" s="72" t="s">
        <v>1285</v>
      </c>
      <c r="C1457" s="7" t="s">
        <v>2433</v>
      </c>
      <c r="D1457" s="28" t="s">
        <v>14</v>
      </c>
      <c r="E1457" s="28" t="s">
        <v>15</v>
      </c>
      <c r="F1457" s="17" t="s">
        <v>1823</v>
      </c>
      <c r="G1457" s="9">
        <v>14436.13</v>
      </c>
      <c r="H1457" s="9">
        <v>0</v>
      </c>
      <c r="I1457" s="30">
        <v>0</v>
      </c>
    </row>
    <row r="1458" spans="1:9" s="17" customFormat="1" ht="42.75" customHeight="1">
      <c r="A1458" s="28" t="s">
        <v>974</v>
      </c>
      <c r="B1458" s="72" t="s">
        <v>1285</v>
      </c>
      <c r="C1458" s="7" t="s">
        <v>2434</v>
      </c>
      <c r="D1458" s="28" t="s">
        <v>14</v>
      </c>
      <c r="E1458" s="28" t="s">
        <v>15</v>
      </c>
      <c r="F1458" s="17" t="s">
        <v>1824</v>
      </c>
      <c r="G1458" s="9">
        <v>12736.92</v>
      </c>
      <c r="H1458" s="9">
        <v>0</v>
      </c>
      <c r="I1458" s="30">
        <v>0</v>
      </c>
    </row>
    <row r="1459" spans="1:9" s="17" customFormat="1" ht="42.75" customHeight="1">
      <c r="A1459" s="28" t="s">
        <v>974</v>
      </c>
      <c r="B1459" s="72" t="s">
        <v>1285</v>
      </c>
      <c r="C1459" s="7" t="s">
        <v>2435</v>
      </c>
      <c r="D1459" s="28" t="s">
        <v>14</v>
      </c>
      <c r="E1459" s="28" t="s">
        <v>15</v>
      </c>
      <c r="F1459" s="17" t="s">
        <v>1825</v>
      </c>
      <c r="G1459" s="9">
        <v>9166.72</v>
      </c>
      <c r="H1459" s="9">
        <v>0</v>
      </c>
      <c r="I1459" s="30">
        <v>0</v>
      </c>
    </row>
    <row r="1460" spans="1:9" s="17" customFormat="1" ht="42.75" customHeight="1">
      <c r="A1460" s="28" t="s">
        <v>974</v>
      </c>
      <c r="B1460" s="72" t="s">
        <v>1285</v>
      </c>
      <c r="C1460" s="7" t="s">
        <v>2436</v>
      </c>
      <c r="D1460" s="28" t="s">
        <v>14</v>
      </c>
      <c r="E1460" s="28" t="s">
        <v>15</v>
      </c>
      <c r="F1460" s="17" t="s">
        <v>1826</v>
      </c>
      <c r="G1460" s="9">
        <v>2700.56</v>
      </c>
      <c r="H1460" s="9">
        <v>0</v>
      </c>
      <c r="I1460" s="30">
        <v>0</v>
      </c>
    </row>
    <row r="1461" spans="1:9" s="17" customFormat="1" ht="42.75" customHeight="1">
      <c r="A1461" s="28" t="s">
        <v>974</v>
      </c>
      <c r="B1461" s="72" t="s">
        <v>1285</v>
      </c>
      <c r="C1461" s="7" t="s">
        <v>2437</v>
      </c>
      <c r="D1461" s="28" t="s">
        <v>14</v>
      </c>
      <c r="E1461" s="28" t="s">
        <v>15</v>
      </c>
      <c r="F1461" s="17" t="s">
        <v>1827</v>
      </c>
      <c r="G1461" s="9">
        <v>969.65</v>
      </c>
      <c r="H1461" s="9">
        <v>0</v>
      </c>
      <c r="I1461" s="30">
        <v>0</v>
      </c>
    </row>
    <row r="1462" spans="1:9" s="17" customFormat="1" ht="42.75" customHeight="1">
      <c r="A1462" s="28" t="s">
        <v>974</v>
      </c>
      <c r="B1462" s="72" t="s">
        <v>1285</v>
      </c>
      <c r="C1462" s="7" t="s">
        <v>2438</v>
      </c>
      <c r="D1462" s="28" t="s">
        <v>14</v>
      </c>
      <c r="E1462" s="28" t="s">
        <v>15</v>
      </c>
      <c r="F1462" s="17" t="s">
        <v>1828</v>
      </c>
      <c r="G1462" s="9">
        <v>195.85</v>
      </c>
      <c r="H1462" s="9">
        <v>0</v>
      </c>
      <c r="I1462" s="30">
        <v>0</v>
      </c>
    </row>
    <row r="1463" spans="1:9" s="17" customFormat="1" ht="42.75" customHeight="1">
      <c r="A1463" s="28" t="s">
        <v>974</v>
      </c>
      <c r="B1463" s="72" t="s">
        <v>1285</v>
      </c>
      <c r="C1463" s="7" t="s">
        <v>2439</v>
      </c>
      <c r="D1463" s="28" t="s">
        <v>14</v>
      </c>
      <c r="E1463" s="28" t="s">
        <v>15</v>
      </c>
      <c r="F1463" s="17" t="s">
        <v>1829</v>
      </c>
      <c r="G1463" s="9">
        <v>160.82</v>
      </c>
      <c r="H1463" s="9">
        <v>0</v>
      </c>
      <c r="I1463" s="30">
        <v>0</v>
      </c>
    </row>
    <row r="1464" spans="1:9" s="17" customFormat="1" ht="42.75" customHeight="1">
      <c r="A1464" s="28" t="s">
        <v>974</v>
      </c>
      <c r="B1464" s="72" t="s">
        <v>1285</v>
      </c>
      <c r="C1464" s="7" t="s">
        <v>2440</v>
      </c>
      <c r="D1464" s="28" t="s">
        <v>14</v>
      </c>
      <c r="E1464" s="28" t="s">
        <v>15</v>
      </c>
      <c r="F1464" s="17" t="s">
        <v>1830</v>
      </c>
      <c r="G1464" s="9">
        <v>110.13</v>
      </c>
      <c r="H1464" s="9">
        <v>0</v>
      </c>
      <c r="I1464" s="30">
        <v>0</v>
      </c>
    </row>
    <row r="1465" spans="1:9" s="17" customFormat="1" ht="42.75" customHeight="1">
      <c r="A1465" s="28" t="s">
        <v>974</v>
      </c>
      <c r="B1465" s="72" t="s">
        <v>1285</v>
      </c>
      <c r="C1465" s="7" t="s">
        <v>2441</v>
      </c>
      <c r="D1465" s="28" t="s">
        <v>14</v>
      </c>
      <c r="E1465" s="28" t="s">
        <v>15</v>
      </c>
      <c r="F1465" s="17" t="s">
        <v>1831</v>
      </c>
      <c r="G1465" s="9">
        <v>4640444.37</v>
      </c>
      <c r="H1465" s="9">
        <v>0</v>
      </c>
      <c r="I1465" s="30">
        <v>0</v>
      </c>
    </row>
    <row r="1466" spans="1:9" s="17" customFormat="1" ht="42.75" customHeight="1">
      <c r="A1466" s="28" t="s">
        <v>974</v>
      </c>
      <c r="B1466" s="72" t="s">
        <v>1285</v>
      </c>
      <c r="C1466" s="7" t="s">
        <v>2442</v>
      </c>
      <c r="D1466" s="28" t="s">
        <v>14</v>
      </c>
      <c r="E1466" s="28" t="s">
        <v>15</v>
      </c>
      <c r="F1466" s="17" t="s">
        <v>1832</v>
      </c>
      <c r="G1466" s="9">
        <v>4467981.08</v>
      </c>
      <c r="H1466" s="9">
        <v>0</v>
      </c>
      <c r="I1466" s="30">
        <v>0</v>
      </c>
    </row>
    <row r="1467" spans="1:9" s="17" customFormat="1" ht="42.75" customHeight="1">
      <c r="A1467" s="28" t="s">
        <v>974</v>
      </c>
      <c r="B1467" s="72" t="s">
        <v>1285</v>
      </c>
      <c r="C1467" s="7" t="s">
        <v>2443</v>
      </c>
      <c r="D1467" s="28" t="s">
        <v>14</v>
      </c>
      <c r="E1467" s="28" t="s">
        <v>15</v>
      </c>
      <c r="F1467" s="17" t="s">
        <v>1833</v>
      </c>
      <c r="G1467" s="9">
        <v>3217767.04</v>
      </c>
      <c r="H1467" s="9">
        <v>0</v>
      </c>
      <c r="I1467" s="30">
        <v>0</v>
      </c>
    </row>
    <row r="1468" spans="1:9" s="17" customFormat="1" ht="42.75" customHeight="1">
      <c r="A1468" s="28" t="s">
        <v>974</v>
      </c>
      <c r="B1468" s="72" t="s">
        <v>1285</v>
      </c>
      <c r="C1468" s="7" t="s">
        <v>2444</v>
      </c>
      <c r="D1468" s="28" t="s">
        <v>14</v>
      </c>
      <c r="E1468" s="28" t="s">
        <v>15</v>
      </c>
      <c r="F1468" s="17" t="s">
        <v>1834</v>
      </c>
      <c r="G1468" s="9">
        <v>694056.06</v>
      </c>
      <c r="H1468" s="9">
        <v>0</v>
      </c>
      <c r="I1468" s="30">
        <v>0</v>
      </c>
    </row>
    <row r="1469" spans="1:9" s="17" customFormat="1" ht="42.75" customHeight="1">
      <c r="A1469" s="28" t="s">
        <v>974</v>
      </c>
      <c r="B1469" s="72" t="s">
        <v>1285</v>
      </c>
      <c r="C1469" s="7" t="s">
        <v>2445</v>
      </c>
      <c r="D1469" s="28" t="s">
        <v>14</v>
      </c>
      <c r="E1469" s="28" t="s">
        <v>15</v>
      </c>
      <c r="F1469" s="17" t="s">
        <v>1835</v>
      </c>
      <c r="G1469" s="9">
        <v>551559.83</v>
      </c>
      <c r="H1469" s="9">
        <v>0</v>
      </c>
      <c r="I1469" s="30">
        <v>0</v>
      </c>
    </row>
    <row r="1470" spans="1:9" s="17" customFormat="1" ht="42.75" customHeight="1">
      <c r="A1470" s="28" t="s">
        <v>974</v>
      </c>
      <c r="B1470" s="72" t="s">
        <v>1285</v>
      </c>
      <c r="C1470" s="7" t="s">
        <v>2446</v>
      </c>
      <c r="D1470" s="28" t="s">
        <v>14</v>
      </c>
      <c r="E1470" s="28" t="s">
        <v>15</v>
      </c>
      <c r="F1470" s="17" t="s">
        <v>1836</v>
      </c>
      <c r="G1470" s="9">
        <v>272270.27</v>
      </c>
      <c r="H1470" s="9">
        <v>0</v>
      </c>
      <c r="I1470" s="30">
        <v>0</v>
      </c>
    </row>
    <row r="1471" spans="1:9" s="17" customFormat="1" ht="42.75" customHeight="1">
      <c r="A1471" s="28" t="s">
        <v>974</v>
      </c>
      <c r="B1471" s="72" t="s">
        <v>1285</v>
      </c>
      <c r="C1471" s="7" t="s">
        <v>2447</v>
      </c>
      <c r="D1471" s="28" t="s">
        <v>14</v>
      </c>
      <c r="E1471" s="28" t="s">
        <v>15</v>
      </c>
      <c r="F1471" s="17" t="s">
        <v>1837</v>
      </c>
      <c r="G1471" s="9">
        <v>167161.9</v>
      </c>
      <c r="H1471" s="9">
        <v>0</v>
      </c>
      <c r="I1471" s="30">
        <v>0</v>
      </c>
    </row>
    <row r="1472" spans="1:9" s="17" customFormat="1" ht="42.75" customHeight="1">
      <c r="A1472" s="28" t="s">
        <v>974</v>
      </c>
      <c r="B1472" s="72" t="s">
        <v>1285</v>
      </c>
      <c r="C1472" s="7" t="s">
        <v>2448</v>
      </c>
      <c r="D1472" s="28" t="s">
        <v>14</v>
      </c>
      <c r="E1472" s="28" t="s">
        <v>15</v>
      </c>
      <c r="F1472" s="17" t="s">
        <v>1838</v>
      </c>
      <c r="G1472" s="9">
        <v>79596</v>
      </c>
      <c r="H1472" s="9">
        <v>0</v>
      </c>
      <c r="I1472" s="30">
        <v>0</v>
      </c>
    </row>
    <row r="1473" spans="1:9" s="17" customFormat="1" ht="42.75" customHeight="1">
      <c r="A1473" s="28" t="s">
        <v>974</v>
      </c>
      <c r="B1473" s="72" t="s">
        <v>1285</v>
      </c>
      <c r="C1473" s="7" t="s">
        <v>2449</v>
      </c>
      <c r="D1473" s="28" t="s">
        <v>14</v>
      </c>
      <c r="E1473" s="28" t="s">
        <v>15</v>
      </c>
      <c r="F1473" s="17" t="s">
        <v>1839</v>
      </c>
      <c r="G1473" s="9">
        <v>21906.6</v>
      </c>
      <c r="H1473" s="9">
        <v>0</v>
      </c>
      <c r="I1473" s="30">
        <v>0</v>
      </c>
    </row>
    <row r="1474" spans="1:9" s="17" customFormat="1" ht="42.75" customHeight="1">
      <c r="A1474" s="28" t="s">
        <v>974</v>
      </c>
      <c r="B1474" s="72" t="s">
        <v>1285</v>
      </c>
      <c r="C1474" s="7" t="s">
        <v>2450</v>
      </c>
      <c r="D1474" s="28" t="s">
        <v>14</v>
      </c>
      <c r="E1474" s="28" t="s">
        <v>15</v>
      </c>
      <c r="F1474" s="17" t="s">
        <v>1840</v>
      </c>
      <c r="G1474" s="9">
        <v>15042.52</v>
      </c>
      <c r="H1474" s="9">
        <v>0</v>
      </c>
      <c r="I1474" s="30">
        <v>0</v>
      </c>
    </row>
    <row r="1475" spans="1:9" s="17" customFormat="1" ht="42.75" customHeight="1">
      <c r="A1475" s="28" t="s">
        <v>974</v>
      </c>
      <c r="B1475" s="72" t="s">
        <v>1285</v>
      </c>
      <c r="C1475" s="7" t="s">
        <v>2451</v>
      </c>
      <c r="D1475" s="28" t="s">
        <v>14</v>
      </c>
      <c r="E1475" s="28" t="s">
        <v>15</v>
      </c>
      <c r="F1475" s="17" t="s">
        <v>1841</v>
      </c>
      <c r="G1475" s="9">
        <v>7834.51</v>
      </c>
      <c r="H1475" s="9">
        <v>0</v>
      </c>
      <c r="I1475" s="30">
        <v>0</v>
      </c>
    </row>
    <row r="1476" spans="1:9" s="17" customFormat="1" ht="42.75" customHeight="1">
      <c r="A1476" s="28" t="s">
        <v>974</v>
      </c>
      <c r="B1476" s="72" t="s">
        <v>1285</v>
      </c>
      <c r="C1476" s="7" t="s">
        <v>2452</v>
      </c>
      <c r="D1476" s="28" t="s">
        <v>14</v>
      </c>
      <c r="E1476" s="28" t="s">
        <v>15</v>
      </c>
      <c r="F1476" s="17" t="s">
        <v>1842</v>
      </c>
      <c r="G1476" s="9">
        <v>1100</v>
      </c>
      <c r="H1476" s="9">
        <v>0</v>
      </c>
      <c r="I1476" s="30">
        <v>0</v>
      </c>
    </row>
    <row r="1477" spans="1:9" s="17" customFormat="1" ht="42.75" customHeight="1">
      <c r="A1477" s="28" t="s">
        <v>974</v>
      </c>
      <c r="B1477" s="72" t="s">
        <v>1285</v>
      </c>
      <c r="C1477" s="7" t="s">
        <v>2453</v>
      </c>
      <c r="D1477" s="28" t="s">
        <v>14</v>
      </c>
      <c r="E1477" s="28" t="s">
        <v>15</v>
      </c>
      <c r="F1477" s="17" t="s">
        <v>1843</v>
      </c>
      <c r="G1477" s="9">
        <v>955.71</v>
      </c>
      <c r="H1477" s="9">
        <v>0</v>
      </c>
      <c r="I1477" s="30">
        <v>0</v>
      </c>
    </row>
    <row r="1478" spans="1:9" s="17" customFormat="1" ht="42.75" customHeight="1">
      <c r="A1478" s="28" t="s">
        <v>974</v>
      </c>
      <c r="B1478" s="72" t="s">
        <v>1285</v>
      </c>
      <c r="C1478" s="7" t="s">
        <v>2454</v>
      </c>
      <c r="D1478" s="28" t="s">
        <v>14</v>
      </c>
      <c r="E1478" s="28" t="s">
        <v>15</v>
      </c>
      <c r="F1478" s="17" t="s">
        <v>1844</v>
      </c>
      <c r="G1478" s="9">
        <v>121.09</v>
      </c>
      <c r="H1478" s="9">
        <v>0</v>
      </c>
      <c r="I1478" s="30">
        <v>0</v>
      </c>
    </row>
    <row r="1479" spans="1:9" s="43" customFormat="1" ht="30" customHeight="1">
      <c r="A1479" s="7" t="s">
        <v>1777</v>
      </c>
      <c r="B1479" s="8">
        <v>29979036001031</v>
      </c>
      <c r="C1479" s="7" t="s">
        <v>2455</v>
      </c>
      <c r="D1479" s="7" t="s">
        <v>14</v>
      </c>
      <c r="E1479" s="7" t="s">
        <v>15</v>
      </c>
      <c r="F1479" s="17" t="s">
        <v>1845</v>
      </c>
      <c r="G1479" s="9">
        <v>65613.24</v>
      </c>
      <c r="H1479" s="9">
        <v>0</v>
      </c>
      <c r="I1479" s="30">
        <v>0</v>
      </c>
    </row>
    <row r="1480" spans="1:9" s="17" customFormat="1" ht="42.75" customHeight="1">
      <c r="A1480" s="7" t="s">
        <v>1777</v>
      </c>
      <c r="B1480" s="8">
        <v>29979036001031</v>
      </c>
      <c r="C1480" s="7" t="s">
        <v>2456</v>
      </c>
      <c r="D1480" s="7" t="s">
        <v>14</v>
      </c>
      <c r="E1480" s="7" t="s">
        <v>15</v>
      </c>
      <c r="F1480" s="17" t="s">
        <v>1846</v>
      </c>
      <c r="G1480" s="9">
        <v>65613.24</v>
      </c>
      <c r="H1480" s="9">
        <v>0</v>
      </c>
      <c r="I1480" s="30">
        <v>0</v>
      </c>
    </row>
    <row r="1481" spans="1:9" s="17" customFormat="1" ht="42.75" customHeight="1">
      <c r="A1481" s="28" t="s">
        <v>974</v>
      </c>
      <c r="B1481" s="72" t="s">
        <v>1285</v>
      </c>
      <c r="C1481" s="7" t="s">
        <v>2457</v>
      </c>
      <c r="D1481" s="28" t="s">
        <v>14</v>
      </c>
      <c r="E1481" s="28" t="s">
        <v>15</v>
      </c>
      <c r="F1481" s="17" t="s">
        <v>2458</v>
      </c>
      <c r="G1481" s="9">
        <v>9028.8</v>
      </c>
      <c r="H1481" s="9">
        <v>9028.8</v>
      </c>
      <c r="I1481" s="9">
        <v>9028.8</v>
      </c>
    </row>
    <row r="1482" spans="1:9" s="17" customFormat="1" ht="42.75" customHeight="1">
      <c r="A1482" s="7" t="s">
        <v>299</v>
      </c>
      <c r="B1482" s="15">
        <v>16139291291</v>
      </c>
      <c r="C1482" s="7" t="s">
        <v>2459</v>
      </c>
      <c r="D1482" s="7" t="s">
        <v>14</v>
      </c>
      <c r="E1482" s="7" t="s">
        <v>15</v>
      </c>
      <c r="F1482" s="17" t="s">
        <v>2460</v>
      </c>
      <c r="G1482" s="9">
        <v>494.2</v>
      </c>
      <c r="H1482" s="9">
        <v>494.2</v>
      </c>
      <c r="I1482" s="9">
        <v>494.2</v>
      </c>
    </row>
    <row r="1483" spans="1:9" s="17" customFormat="1" ht="42.75" customHeight="1">
      <c r="A1483" s="55" t="s">
        <v>2059</v>
      </c>
      <c r="B1483" s="8">
        <v>10828286000151</v>
      </c>
      <c r="C1483" s="7" t="s">
        <v>2461</v>
      </c>
      <c r="D1483" s="7" t="s">
        <v>24</v>
      </c>
      <c r="E1483" s="7" t="s">
        <v>25</v>
      </c>
      <c r="F1483" s="17" t="s">
        <v>221</v>
      </c>
      <c r="G1483" s="9">
        <v>3718</v>
      </c>
      <c r="H1483" s="9">
        <v>0</v>
      </c>
      <c r="I1483" s="30">
        <v>0</v>
      </c>
    </row>
    <row r="1484" spans="1:9" s="17" customFormat="1" ht="42.75" customHeight="1">
      <c r="A1484" s="7" t="s">
        <v>676</v>
      </c>
      <c r="B1484" s="15">
        <v>11950399000198</v>
      </c>
      <c r="C1484" s="7" t="s">
        <v>2462</v>
      </c>
      <c r="D1484" s="17" t="s">
        <v>24</v>
      </c>
      <c r="E1484" s="7" t="s">
        <v>25</v>
      </c>
      <c r="F1484" s="17" t="s">
        <v>2463</v>
      </c>
      <c r="G1484" s="9">
        <v>205.43</v>
      </c>
      <c r="H1484" s="9">
        <v>0</v>
      </c>
      <c r="I1484" s="30">
        <v>0</v>
      </c>
    </row>
    <row r="1485" spans="1:9" s="17" customFormat="1" ht="42.75" customHeight="1">
      <c r="A1485" s="7" t="s">
        <v>676</v>
      </c>
      <c r="B1485" s="15">
        <v>11950399000198</v>
      </c>
      <c r="C1485" s="7" t="s">
        <v>2464</v>
      </c>
      <c r="D1485" s="17" t="s">
        <v>24</v>
      </c>
      <c r="E1485" s="7" t="s">
        <v>25</v>
      </c>
      <c r="F1485" s="17" t="s">
        <v>800</v>
      </c>
      <c r="G1485" s="9">
        <v>1193</v>
      </c>
      <c r="H1485" s="9">
        <v>0</v>
      </c>
      <c r="I1485" s="30">
        <v>0</v>
      </c>
    </row>
    <row r="1486" spans="1:9" ht="12.75" customHeight="1">
      <c r="A1486" s="25"/>
      <c r="B1486" s="76"/>
      <c r="C1486" s="77"/>
      <c r="D1486" s="78"/>
      <c r="E1486" s="76"/>
      <c r="F1486" s="79"/>
      <c r="G1486" s="80">
        <f>SUM(G1294:G1485)</f>
        <v>43463947.75999999</v>
      </c>
      <c r="H1486" s="80">
        <f>SUM(H1294:H1485)</f>
        <v>9594</v>
      </c>
      <c r="I1486" s="80">
        <f>SUM(I1294:I1485)</f>
        <v>58913.97</v>
      </c>
    </row>
    <row r="1487" spans="1:7" ht="12.75" customHeight="1">
      <c r="A1487" s="81" t="s">
        <v>1847</v>
      </c>
      <c r="G1487" s="82"/>
    </row>
    <row r="1490" spans="1:22" s="84" customFormat="1" ht="20.25" customHeight="1">
      <c r="A1490" s="128" t="s">
        <v>2465</v>
      </c>
      <c r="B1490" s="128"/>
      <c r="C1490" s="128"/>
      <c r="D1490" s="128"/>
      <c r="E1490" s="128"/>
      <c r="F1490" s="128"/>
      <c r="G1490" s="128"/>
      <c r="H1490" s="128"/>
      <c r="I1490" s="83" t="s">
        <v>0</v>
      </c>
      <c r="J1490" s="126"/>
      <c r="K1490" s="126"/>
      <c r="L1490" s="126"/>
      <c r="M1490" s="126"/>
      <c r="N1490" s="126"/>
      <c r="O1490" s="126"/>
      <c r="P1490" s="126"/>
      <c r="Q1490" s="126"/>
      <c r="R1490" s="126"/>
      <c r="S1490" s="126"/>
      <c r="T1490" s="126"/>
      <c r="U1490" s="126"/>
      <c r="V1490" s="126"/>
    </row>
    <row r="1492" spans="1:22" s="84" customFormat="1" ht="12.75" customHeight="1">
      <c r="A1492" s="5" t="s">
        <v>3</v>
      </c>
      <c r="B1492" s="5" t="s">
        <v>4</v>
      </c>
      <c r="C1492" s="5" t="s">
        <v>5</v>
      </c>
      <c r="D1492" s="5" t="s">
        <v>6</v>
      </c>
      <c r="E1492" s="5" t="s">
        <v>7</v>
      </c>
      <c r="F1492" s="5" t="s">
        <v>8</v>
      </c>
      <c r="G1492" s="5" t="s">
        <v>9</v>
      </c>
      <c r="H1492" s="5" t="s">
        <v>10</v>
      </c>
      <c r="I1492" s="5" t="s">
        <v>11</v>
      </c>
      <c r="J1492" s="126"/>
      <c r="K1492" s="126"/>
      <c r="L1492" s="126"/>
      <c r="M1492" s="126"/>
      <c r="N1492" s="126"/>
      <c r="O1492" s="126"/>
      <c r="P1492" s="126"/>
      <c r="Q1492" s="126"/>
      <c r="R1492" s="126"/>
      <c r="S1492" s="126"/>
      <c r="T1492" s="126"/>
      <c r="U1492" s="126"/>
      <c r="V1492" s="126"/>
    </row>
    <row r="1493" spans="1:9" s="57" customFormat="1" ht="68.25" customHeight="1">
      <c r="A1493" s="7" t="s">
        <v>2466</v>
      </c>
      <c r="B1493" s="15">
        <v>90090762000119</v>
      </c>
      <c r="C1493" s="7" t="s">
        <v>2467</v>
      </c>
      <c r="D1493" s="7" t="s">
        <v>14</v>
      </c>
      <c r="E1493" s="7" t="s">
        <v>20</v>
      </c>
      <c r="F1493" s="7" t="s">
        <v>16</v>
      </c>
      <c r="G1493" s="9">
        <v>324625</v>
      </c>
      <c r="H1493" s="9">
        <v>129850</v>
      </c>
      <c r="I1493" s="9">
        <f>194775+129850</f>
        <v>324625</v>
      </c>
    </row>
    <row r="1494" spans="1:9" s="57" customFormat="1" ht="48.75" customHeight="1">
      <c r="A1494" s="31" t="s">
        <v>2468</v>
      </c>
      <c r="B1494" s="15">
        <v>12713709000113</v>
      </c>
      <c r="C1494" s="31" t="s">
        <v>2469</v>
      </c>
      <c r="D1494" s="31" t="s">
        <v>24</v>
      </c>
      <c r="E1494" s="7" t="s">
        <v>25</v>
      </c>
      <c r="F1494" s="7" t="s">
        <v>17</v>
      </c>
      <c r="G1494" s="34">
        <v>42000</v>
      </c>
      <c r="H1494" s="34">
        <v>0</v>
      </c>
      <c r="I1494" s="34">
        <v>42000</v>
      </c>
    </row>
    <row r="1495" spans="1:9" s="57" customFormat="1" ht="85.5" customHeight="1">
      <c r="A1495" s="31" t="s">
        <v>2470</v>
      </c>
      <c r="B1495" s="70">
        <v>20645805000108</v>
      </c>
      <c r="C1495" s="31" t="s">
        <v>2471</v>
      </c>
      <c r="D1495" s="31" t="s">
        <v>24</v>
      </c>
      <c r="E1495" s="31" t="s">
        <v>25</v>
      </c>
      <c r="F1495" s="31" t="s">
        <v>21</v>
      </c>
      <c r="G1495" s="34">
        <v>53940</v>
      </c>
      <c r="H1495" s="34">
        <v>0</v>
      </c>
      <c r="I1495" s="34">
        <v>53940</v>
      </c>
    </row>
    <row r="1496" spans="1:9" s="57" customFormat="1" ht="114" customHeight="1">
      <c r="A1496" s="31" t="s">
        <v>2472</v>
      </c>
      <c r="B1496" s="70">
        <v>5757597000218</v>
      </c>
      <c r="C1496" s="31" t="s">
        <v>2473</v>
      </c>
      <c r="D1496" s="31" t="s">
        <v>24</v>
      </c>
      <c r="E1496" s="31" t="s">
        <v>25</v>
      </c>
      <c r="F1496" s="31" t="s">
        <v>26</v>
      </c>
      <c r="G1496" s="34">
        <v>59900</v>
      </c>
      <c r="H1496" s="34">
        <v>0</v>
      </c>
      <c r="I1496" s="34">
        <v>59900</v>
      </c>
    </row>
    <row r="1497" spans="1:9" s="57" customFormat="1" ht="57" customHeight="1">
      <c r="A1497" s="31" t="s">
        <v>2474</v>
      </c>
      <c r="B1497" s="70">
        <v>52618139003031</v>
      </c>
      <c r="C1497" s="31" t="s">
        <v>2475</v>
      </c>
      <c r="D1497" s="31" t="s">
        <v>24</v>
      </c>
      <c r="E1497" s="31" t="s">
        <v>25</v>
      </c>
      <c r="F1497" s="31" t="s">
        <v>30</v>
      </c>
      <c r="G1497" s="34">
        <v>36000</v>
      </c>
      <c r="H1497" s="34">
        <v>0</v>
      </c>
      <c r="I1497" s="34">
        <v>0</v>
      </c>
    </row>
    <row r="1498" spans="1:9" s="57" customFormat="1" ht="57" customHeight="1">
      <c r="A1498" s="31" t="s">
        <v>2474</v>
      </c>
      <c r="B1498" s="70">
        <v>52618139003031</v>
      </c>
      <c r="C1498" s="31" t="s">
        <v>2475</v>
      </c>
      <c r="D1498" s="31" t="s">
        <v>24</v>
      </c>
      <c r="E1498" s="31" t="s">
        <v>25</v>
      </c>
      <c r="F1498" s="31" t="s">
        <v>37</v>
      </c>
      <c r="G1498" s="34">
        <v>36000</v>
      </c>
      <c r="H1498" s="34">
        <v>0</v>
      </c>
      <c r="I1498" s="34">
        <v>36000</v>
      </c>
    </row>
    <row r="1499" spans="1:9" s="57" customFormat="1" ht="57" customHeight="1">
      <c r="A1499" s="31" t="s">
        <v>616</v>
      </c>
      <c r="B1499" s="70">
        <v>78126950000316</v>
      </c>
      <c r="C1499" s="31" t="s">
        <v>2476</v>
      </c>
      <c r="D1499" s="31" t="s">
        <v>24</v>
      </c>
      <c r="E1499" s="31" t="s">
        <v>25</v>
      </c>
      <c r="F1499" s="31" t="s">
        <v>40</v>
      </c>
      <c r="G1499" s="34">
        <v>25760</v>
      </c>
      <c r="H1499" s="34">
        <v>0</v>
      </c>
      <c r="I1499" s="34">
        <v>25760</v>
      </c>
    </row>
    <row r="1500" spans="1:9" s="57" customFormat="1" ht="53.25" customHeight="1">
      <c r="A1500" s="31" t="s">
        <v>2477</v>
      </c>
      <c r="B1500" s="70">
        <v>48949570000180</v>
      </c>
      <c r="C1500" s="31" t="s">
        <v>2478</v>
      </c>
      <c r="D1500" s="31" t="s">
        <v>24</v>
      </c>
      <c r="E1500" s="31" t="s">
        <v>33</v>
      </c>
      <c r="F1500" s="31" t="s">
        <v>43</v>
      </c>
      <c r="G1500" s="34">
        <v>27174.4</v>
      </c>
      <c r="H1500" s="34">
        <v>0</v>
      </c>
      <c r="I1500" s="34">
        <v>10869.76</v>
      </c>
    </row>
    <row r="1501" spans="1:9" s="57" customFormat="1" ht="57" customHeight="1">
      <c r="A1501" s="31" t="s">
        <v>2479</v>
      </c>
      <c r="B1501" s="70">
        <v>4356309000170</v>
      </c>
      <c r="C1501" s="86" t="s">
        <v>2480</v>
      </c>
      <c r="D1501" s="31" t="s">
        <v>24</v>
      </c>
      <c r="E1501" s="31" t="s">
        <v>25</v>
      </c>
      <c r="F1501" s="31" t="s">
        <v>46</v>
      </c>
      <c r="G1501" s="34">
        <v>30485</v>
      </c>
      <c r="H1501" s="34">
        <v>0</v>
      </c>
      <c r="I1501" s="34">
        <v>0</v>
      </c>
    </row>
    <row r="1502" spans="1:9" ht="14.25" customHeight="1">
      <c r="A1502" s="87" t="s">
        <v>1847</v>
      </c>
      <c r="B1502" s="76"/>
      <c r="C1502" s="76"/>
      <c r="D1502" s="78"/>
      <c r="E1502" s="76"/>
      <c r="F1502" s="76"/>
      <c r="G1502" s="88">
        <f>SUM(G1493:G1501)</f>
        <v>635884.4</v>
      </c>
      <c r="H1502" s="88">
        <f>SUM(H1493:H1501)</f>
        <v>129850</v>
      </c>
      <c r="I1502" s="88">
        <f>SUM(I1493:I1501)</f>
        <v>553094.76</v>
      </c>
    </row>
    <row r="1503" spans="2:9" ht="14.25" customHeight="1">
      <c r="B1503" s="89"/>
      <c r="C1503" s="89"/>
      <c r="D1503" s="90"/>
      <c r="E1503" s="89"/>
      <c r="F1503" s="89"/>
      <c r="G1503" s="89"/>
      <c r="H1503" s="89"/>
      <c r="I1503" s="89"/>
    </row>
    <row r="1504" spans="1:9" ht="14.25" customHeight="1">
      <c r="A1504" s="129" t="s">
        <v>2481</v>
      </c>
      <c r="B1504" s="129"/>
      <c r="C1504" s="129"/>
      <c r="D1504" s="90"/>
      <c r="E1504" s="89"/>
      <c r="F1504" s="89"/>
      <c r="G1504" s="89"/>
      <c r="H1504" s="89"/>
      <c r="I1504" s="89"/>
    </row>
    <row r="1505" spans="1:22" s="84" customFormat="1" ht="74.25" customHeight="1">
      <c r="A1505" s="129"/>
      <c r="B1505" s="129"/>
      <c r="C1505" s="129"/>
      <c r="D1505" s="91"/>
      <c r="E1505" s="91"/>
      <c r="F1505" s="91"/>
      <c r="G1505" s="91"/>
      <c r="H1505" s="91"/>
      <c r="I1505" s="91"/>
      <c r="J1505" s="126"/>
      <c r="K1505" s="126"/>
      <c r="L1505" s="126"/>
      <c r="M1505" s="126"/>
      <c r="N1505" s="126"/>
      <c r="O1505" s="126"/>
      <c r="P1505" s="126"/>
      <c r="Q1505" s="126"/>
      <c r="R1505" s="126"/>
      <c r="S1505" s="126"/>
      <c r="T1505" s="126"/>
      <c r="U1505" s="126"/>
      <c r="V1505" s="126"/>
    </row>
    <row r="1506" spans="1:22" s="84" customFormat="1" ht="74.25" customHeight="1">
      <c r="A1506" s="92" t="s">
        <v>3</v>
      </c>
      <c r="B1506" s="92" t="s">
        <v>4</v>
      </c>
      <c r="C1506" s="92" t="s">
        <v>5</v>
      </c>
      <c r="D1506" s="92" t="s">
        <v>6</v>
      </c>
      <c r="E1506" s="92" t="s">
        <v>7</v>
      </c>
      <c r="F1506" s="92" t="s">
        <v>8</v>
      </c>
      <c r="G1506" s="92" t="s">
        <v>9</v>
      </c>
      <c r="H1506" s="92" t="s">
        <v>10</v>
      </c>
      <c r="I1506" s="92" t="s">
        <v>11</v>
      </c>
      <c r="J1506" s="126"/>
      <c r="K1506" s="126"/>
      <c r="L1506" s="126"/>
      <c r="M1506" s="126"/>
      <c r="N1506" s="126"/>
      <c r="O1506" s="126"/>
      <c r="P1506" s="126"/>
      <c r="Q1506" s="126"/>
      <c r="R1506" s="126"/>
      <c r="S1506" s="126"/>
      <c r="T1506" s="126"/>
      <c r="U1506" s="126"/>
      <c r="V1506" s="126"/>
    </row>
    <row r="1507" spans="1:9" s="57" customFormat="1" ht="53.25" customHeight="1">
      <c r="A1507" s="7" t="s">
        <v>2482</v>
      </c>
      <c r="B1507" s="15">
        <v>7476721000111</v>
      </c>
      <c r="C1507" s="7" t="s">
        <v>2483</v>
      </c>
      <c r="D1507" s="7" t="s">
        <v>24</v>
      </c>
      <c r="E1507" s="7" t="s">
        <v>33</v>
      </c>
      <c r="F1507" s="7" t="s">
        <v>2484</v>
      </c>
      <c r="G1507" s="9">
        <v>0</v>
      </c>
      <c r="H1507" s="9">
        <v>0</v>
      </c>
      <c r="I1507" s="9">
        <v>89664.58</v>
      </c>
    </row>
    <row r="1508" spans="1:9" s="57" customFormat="1" ht="57" customHeight="1">
      <c r="A1508" s="7" t="s">
        <v>616</v>
      </c>
      <c r="B1508" s="15">
        <v>78126950000316</v>
      </c>
      <c r="C1508" s="7" t="s">
        <v>2485</v>
      </c>
      <c r="D1508" s="7" t="s">
        <v>24</v>
      </c>
      <c r="E1508" s="7" t="s">
        <v>25</v>
      </c>
      <c r="F1508" s="7" t="s">
        <v>2486</v>
      </c>
      <c r="G1508" s="9">
        <v>0</v>
      </c>
      <c r="H1508" s="9">
        <v>0</v>
      </c>
      <c r="I1508" s="9">
        <v>12880</v>
      </c>
    </row>
    <row r="1509" spans="1:9" s="57" customFormat="1" ht="57" customHeight="1">
      <c r="A1509" s="7" t="s">
        <v>2487</v>
      </c>
      <c r="B1509" s="15">
        <v>6326436000151</v>
      </c>
      <c r="C1509" s="7" t="s">
        <v>2488</v>
      </c>
      <c r="D1509" s="7" t="s">
        <v>24</v>
      </c>
      <c r="E1509" s="7" t="s">
        <v>25</v>
      </c>
      <c r="F1509" s="7" t="s">
        <v>2489</v>
      </c>
      <c r="G1509" s="9">
        <v>0</v>
      </c>
      <c r="H1509" s="9">
        <v>0</v>
      </c>
      <c r="I1509" s="9">
        <v>30530</v>
      </c>
    </row>
    <row r="1510" spans="1:9" s="57" customFormat="1" ht="42.75" customHeight="1">
      <c r="A1510" s="31" t="s">
        <v>2474</v>
      </c>
      <c r="B1510" s="70">
        <v>52618139003031</v>
      </c>
      <c r="C1510" s="7" t="s">
        <v>2490</v>
      </c>
      <c r="D1510" s="7" t="s">
        <v>24</v>
      </c>
      <c r="E1510" s="7" t="s">
        <v>25</v>
      </c>
      <c r="F1510" s="7" t="s">
        <v>2491</v>
      </c>
      <c r="G1510" s="9">
        <v>0</v>
      </c>
      <c r="H1510" s="9">
        <v>0</v>
      </c>
      <c r="I1510" s="9">
        <v>54000</v>
      </c>
    </row>
    <row r="1511" spans="1:9" s="57" customFormat="1" ht="66.75" customHeight="1">
      <c r="A1511" s="7" t="s">
        <v>2492</v>
      </c>
      <c r="B1511" s="15">
        <v>12537220000138</v>
      </c>
      <c r="C1511" s="7" t="s">
        <v>2493</v>
      </c>
      <c r="D1511" s="7" t="s">
        <v>24</v>
      </c>
      <c r="E1511" s="7" t="s">
        <v>25</v>
      </c>
      <c r="F1511" s="7" t="s">
        <v>2494</v>
      </c>
      <c r="G1511" s="9">
        <v>0</v>
      </c>
      <c r="H1511" s="9">
        <v>0</v>
      </c>
      <c r="I1511" s="9">
        <v>40410</v>
      </c>
    </row>
    <row r="1512" spans="1:9" s="57" customFormat="1" ht="71.25" customHeight="1">
      <c r="A1512" s="7" t="s">
        <v>2495</v>
      </c>
      <c r="B1512" s="15">
        <v>38042933000114</v>
      </c>
      <c r="C1512" s="7" t="s">
        <v>2496</v>
      </c>
      <c r="D1512" s="7" t="s">
        <v>24</v>
      </c>
      <c r="E1512" s="7" t="s">
        <v>25</v>
      </c>
      <c r="F1512" s="7" t="s">
        <v>2497</v>
      </c>
      <c r="G1512" s="9">
        <v>0</v>
      </c>
      <c r="H1512" s="9">
        <v>0</v>
      </c>
      <c r="I1512" s="9">
        <v>659880</v>
      </c>
    </row>
    <row r="1513" spans="1:9" ht="14.25" customHeight="1">
      <c r="A1513" s="81" t="s">
        <v>1847</v>
      </c>
      <c r="B1513" s="93"/>
      <c r="C1513" s="93"/>
      <c r="D1513" s="94"/>
      <c r="E1513" s="93"/>
      <c r="F1513" s="93"/>
      <c r="G1513" s="95">
        <f>SUM(G1507:G1512)</f>
        <v>0</v>
      </c>
      <c r="H1513" s="95">
        <f>SUM(H1507:H1512)</f>
        <v>0</v>
      </c>
      <c r="I1513" s="95">
        <f>SUM(I1507:I1512)</f>
        <v>887364.5800000001</v>
      </c>
    </row>
    <row r="1514" spans="2:9" ht="14.25" customHeight="1">
      <c r="B1514" s="89"/>
      <c r="C1514" s="89"/>
      <c r="D1514" s="90"/>
      <c r="E1514" s="89"/>
      <c r="F1514" s="89"/>
      <c r="G1514" s="89"/>
      <c r="H1514" s="89"/>
      <c r="I1514" s="89"/>
    </row>
    <row r="1515" spans="1:9" ht="72" customHeight="1">
      <c r="A1515" s="91" t="s">
        <v>2103</v>
      </c>
      <c r="B1515" s="91"/>
      <c r="C1515" s="91"/>
      <c r="D1515" s="91"/>
      <c r="E1515" s="91"/>
      <c r="F1515" s="91"/>
      <c r="G1515" s="91"/>
      <c r="H1515" s="91"/>
      <c r="I1515" s="91"/>
    </row>
    <row r="1516" spans="1:22" s="85" customFormat="1" ht="15.75" customHeight="1">
      <c r="A1516" s="92" t="s">
        <v>3</v>
      </c>
      <c r="B1516" s="92" t="s">
        <v>4</v>
      </c>
      <c r="C1516" s="92" t="s">
        <v>5</v>
      </c>
      <c r="D1516" s="92" t="s">
        <v>6</v>
      </c>
      <c r="E1516" s="92" t="s">
        <v>7</v>
      </c>
      <c r="F1516" s="92" t="s">
        <v>8</v>
      </c>
      <c r="G1516" s="92" t="s">
        <v>9</v>
      </c>
      <c r="H1516" s="92" t="s">
        <v>10</v>
      </c>
      <c r="I1516" s="92" t="s">
        <v>11</v>
      </c>
      <c r="J1516" s="57"/>
      <c r="K1516" s="57"/>
      <c r="L1516" s="57"/>
      <c r="M1516" s="57"/>
      <c r="N1516" s="57"/>
      <c r="O1516" s="57"/>
      <c r="P1516" s="57"/>
      <c r="Q1516" s="57"/>
      <c r="R1516" s="57"/>
      <c r="S1516" s="57"/>
      <c r="T1516" s="57"/>
      <c r="U1516" s="57"/>
      <c r="V1516" s="57"/>
    </row>
    <row r="1517" spans="1:9" ht="14.25" customHeight="1">
      <c r="A1517" s="31" t="s">
        <v>2474</v>
      </c>
      <c r="B1517" s="70">
        <v>52618139003031</v>
      </c>
      <c r="C1517" s="31" t="s">
        <v>2498</v>
      </c>
      <c r="D1517" s="7" t="s">
        <v>24</v>
      </c>
      <c r="E1517" s="7" t="s">
        <v>25</v>
      </c>
      <c r="F1517" s="31" t="s">
        <v>34</v>
      </c>
      <c r="G1517" s="34">
        <v>36000</v>
      </c>
      <c r="H1517" s="34">
        <v>0</v>
      </c>
      <c r="I1517" s="34">
        <v>0</v>
      </c>
    </row>
    <row r="1518" spans="1:9" ht="36.75" customHeight="1">
      <c r="A1518" s="31" t="s">
        <v>2479</v>
      </c>
      <c r="B1518" s="70">
        <v>4356309000170</v>
      </c>
      <c r="C1518" s="31" t="s">
        <v>2499</v>
      </c>
      <c r="D1518" s="31" t="s">
        <v>24</v>
      </c>
      <c r="E1518" s="31" t="s">
        <v>25</v>
      </c>
      <c r="F1518" s="31" t="s">
        <v>49</v>
      </c>
      <c r="G1518" s="34">
        <v>30485</v>
      </c>
      <c r="H1518" s="34">
        <v>0</v>
      </c>
      <c r="I1518" s="34">
        <v>0</v>
      </c>
    </row>
    <row r="1519" spans="1:9" ht="14.25" customHeight="1">
      <c r="A1519" s="81" t="s">
        <v>1847</v>
      </c>
      <c r="B1519" s="93"/>
      <c r="C1519" s="93"/>
      <c r="D1519" s="94"/>
      <c r="E1519" s="93"/>
      <c r="F1519" s="93"/>
      <c r="G1519" s="95">
        <f>SUBTOTAL(9,G1517:G1518)</f>
        <v>66485</v>
      </c>
      <c r="H1519" s="95">
        <f>SUM(H1514:H1517)</f>
        <v>0</v>
      </c>
      <c r="I1519" s="95">
        <f>SUM(I1514:I1517)</f>
        <v>0</v>
      </c>
    </row>
    <row r="1520" ht="14.25" customHeight="1"/>
    <row r="1521" ht="14.25" customHeight="1">
      <c r="G1521" s="82"/>
    </row>
    <row r="1522" ht="14.25" customHeight="1"/>
    <row r="1523" ht="14.25" customHeight="1"/>
    <row r="1524" spans="2:9" ht="18.75" customHeight="1">
      <c r="B1524" s="3"/>
      <c r="C1524" s="3"/>
      <c r="D1524" s="3"/>
      <c r="E1524" s="3"/>
      <c r="F1524" s="3"/>
      <c r="G1524" s="3"/>
      <c r="H1524" s="3"/>
      <c r="I1524" s="3" t="s">
        <v>0</v>
      </c>
    </row>
    <row r="1525" spans="1:9" ht="60.75" customHeight="1">
      <c r="A1525" s="130"/>
      <c r="B1525" s="130"/>
      <c r="C1525" s="130"/>
      <c r="D1525" s="4"/>
      <c r="E1525" s="4"/>
      <c r="F1525" s="4"/>
      <c r="G1525" s="4"/>
      <c r="H1525" s="4"/>
      <c r="I1525" s="4"/>
    </row>
    <row r="1526" spans="1:9" ht="31.5" customHeight="1">
      <c r="A1526" s="96" t="s">
        <v>2500</v>
      </c>
      <c r="B1526" s="96"/>
      <c r="C1526" s="96"/>
      <c r="D1526" s="96"/>
      <c r="E1526" s="96"/>
      <c r="F1526" s="96"/>
      <c r="G1526" s="92" t="s">
        <v>9</v>
      </c>
      <c r="H1526" s="92" t="s">
        <v>10</v>
      </c>
      <c r="I1526" s="92" t="s">
        <v>11</v>
      </c>
    </row>
    <row r="1527" spans="1:7" ht="32.25" customHeight="1">
      <c r="A1527" s="97" t="s">
        <v>2</v>
      </c>
      <c r="B1527" s="97"/>
      <c r="C1527" s="97"/>
      <c r="D1527" s="97"/>
      <c r="E1527" s="97"/>
      <c r="F1527" s="97"/>
      <c r="G1527" s="98"/>
    </row>
    <row r="1528" spans="1:9" ht="53.25" customHeight="1">
      <c r="A1528" s="127" t="s">
        <v>2501</v>
      </c>
      <c r="B1528" s="127"/>
      <c r="C1528" s="127"/>
      <c r="D1528" s="100"/>
      <c r="E1528" s="57"/>
      <c r="F1528" s="57"/>
      <c r="G1528" s="101">
        <f>G1188</f>
        <v>264139132.38000003</v>
      </c>
      <c r="H1528" s="101">
        <f>H1188</f>
        <v>22478454.359999996</v>
      </c>
      <c r="I1528" s="101">
        <f>I1188</f>
        <v>189712239.59999996</v>
      </c>
    </row>
    <row r="1529" spans="1:9" ht="15" customHeight="1">
      <c r="A1529" s="127" t="s">
        <v>2502</v>
      </c>
      <c r="B1529" s="127"/>
      <c r="C1529" s="127"/>
      <c r="G1529" s="101">
        <f>G1290</f>
        <v>0</v>
      </c>
      <c r="H1529" s="101">
        <f>H1290</f>
        <v>2761.42</v>
      </c>
      <c r="I1529" s="101">
        <f>I1290</f>
        <v>1070676.3300000003</v>
      </c>
    </row>
    <row r="1530" spans="1:9" ht="15" customHeight="1">
      <c r="A1530" s="127" t="s">
        <v>2503</v>
      </c>
      <c r="B1530" s="127"/>
      <c r="C1530" s="127"/>
      <c r="G1530" s="101">
        <f>G1486</f>
        <v>43463947.75999999</v>
      </c>
      <c r="H1530" s="101">
        <f>H1486</f>
        <v>9594</v>
      </c>
      <c r="I1530" s="101">
        <f>I1486</f>
        <v>58913.97</v>
      </c>
    </row>
    <row r="1531" spans="1:9" ht="15" customHeight="1">
      <c r="A1531" s="102"/>
      <c r="B1531" s="103"/>
      <c r="C1531" s="103"/>
      <c r="D1531" s="104"/>
      <c r="E1531" s="103"/>
      <c r="F1531" s="103"/>
      <c r="G1531" s="105">
        <f>G1528+G1529-G1530</f>
        <v>220675184.62000003</v>
      </c>
      <c r="H1531" s="105">
        <f>H1528+H1529-H1530</f>
        <v>22471621.779999997</v>
      </c>
      <c r="I1531" s="105">
        <f>I1528+I1529-I1530</f>
        <v>190724001.95999998</v>
      </c>
    </row>
    <row r="1532" spans="1:9" ht="31.5" customHeight="1">
      <c r="A1532" s="97" t="s">
        <v>2465</v>
      </c>
      <c r="B1532" s="97"/>
      <c r="C1532" s="97"/>
      <c r="D1532" s="97"/>
      <c r="E1532" s="97"/>
      <c r="F1532" s="97"/>
      <c r="G1532" s="101"/>
      <c r="H1532" s="101"/>
      <c r="I1532" s="101"/>
    </row>
    <row r="1533" spans="1:9" ht="30" customHeight="1">
      <c r="A1533" s="127" t="s">
        <v>2501</v>
      </c>
      <c r="B1533" s="127"/>
      <c r="C1533" s="127"/>
      <c r="D1533" s="100"/>
      <c r="E1533" s="57"/>
      <c r="F1533" s="57"/>
      <c r="G1533" s="101">
        <f>G1502</f>
        <v>635884.4</v>
      </c>
      <c r="H1533" s="101">
        <f>H1502</f>
        <v>129850</v>
      </c>
      <c r="I1533" s="101">
        <f>I1502</f>
        <v>553094.76</v>
      </c>
    </row>
    <row r="1534" spans="1:9" ht="30" customHeight="1">
      <c r="A1534" s="127" t="s">
        <v>2502</v>
      </c>
      <c r="B1534" s="127"/>
      <c r="C1534" s="127"/>
      <c r="D1534" s="100"/>
      <c r="E1534" s="57"/>
      <c r="F1534" s="57"/>
      <c r="G1534" s="101">
        <f>G1513</f>
        <v>0</v>
      </c>
      <c r="H1534" s="101">
        <f>H1513</f>
        <v>0</v>
      </c>
      <c r="I1534" s="101">
        <f>I1513</f>
        <v>887364.5800000001</v>
      </c>
    </row>
    <row r="1535" spans="1:9" ht="15" customHeight="1">
      <c r="A1535" s="99" t="s">
        <v>2503</v>
      </c>
      <c r="B1535" s="57"/>
      <c r="C1535" s="57"/>
      <c r="D1535" s="100"/>
      <c r="E1535" s="57"/>
      <c r="F1535" s="57"/>
      <c r="G1535" s="101">
        <f>G1519</f>
        <v>66485</v>
      </c>
      <c r="H1535" s="101">
        <f>H1519</f>
        <v>0</v>
      </c>
      <c r="I1535" s="101">
        <f>I1519</f>
        <v>0</v>
      </c>
    </row>
    <row r="1536" spans="1:9" ht="14.25" customHeight="1">
      <c r="A1536" s="103"/>
      <c r="B1536" s="103"/>
      <c r="C1536" s="103"/>
      <c r="D1536" s="104"/>
      <c r="E1536" s="103"/>
      <c r="F1536" s="103"/>
      <c r="G1536" s="105">
        <f>G1533+G1534-G1535</f>
        <v>569399.4</v>
      </c>
      <c r="H1536" s="105">
        <f>H1533+H1534-H1535</f>
        <v>129850</v>
      </c>
      <c r="I1536" s="105">
        <f>I1533+I1534-I1535</f>
        <v>1440459.34</v>
      </c>
    </row>
    <row r="1537" ht="14.25" customHeight="1">
      <c r="A1537" s="106"/>
    </row>
    <row r="1538" spans="1:9" ht="14.25" customHeight="1">
      <c r="A1538" s="1" t="s">
        <v>2504</v>
      </c>
      <c r="G1538" s="107"/>
      <c r="H1538" s="107"/>
      <c r="I1538" s="107"/>
    </row>
    <row r="1539" spans="1:9" ht="15" customHeight="1">
      <c r="A1539" s="1" t="s">
        <v>2505</v>
      </c>
      <c r="G1539" s="108"/>
      <c r="H1539" s="108"/>
      <c r="I1539" s="108"/>
    </row>
    <row r="1540" spans="7:9" ht="14.25" customHeight="1">
      <c r="G1540" s="109"/>
      <c r="H1540" s="109"/>
      <c r="I1540" s="109"/>
    </row>
    <row r="1541" spans="7:9" ht="14.25" customHeight="1">
      <c r="G1541" s="110"/>
      <c r="H1541" s="111"/>
      <c r="I1541" s="111"/>
    </row>
    <row r="1542" spans="1:9" ht="29.25" customHeight="1">
      <c r="A1542" s="112" t="s">
        <v>2506</v>
      </c>
      <c r="G1542" s="113"/>
      <c r="H1542" s="113"/>
      <c r="I1542" s="113"/>
    </row>
  </sheetData>
  <sheetProtection selectLockedCells="1" selectUnlockedCells="1"/>
  <mergeCells count="14">
    <mergeCell ref="A2:I2"/>
    <mergeCell ref="A3:I3"/>
    <mergeCell ref="A5:I5"/>
    <mergeCell ref="A1190:I1190"/>
    <mergeCell ref="A1191:I1191"/>
    <mergeCell ref="A1292:I1292"/>
    <mergeCell ref="A1533:C1533"/>
    <mergeCell ref="A1534:C1534"/>
    <mergeCell ref="A1490:H1490"/>
    <mergeCell ref="A1504:C1505"/>
    <mergeCell ref="A1525:C1525"/>
    <mergeCell ref="A1528:C1528"/>
    <mergeCell ref="A1529:C1529"/>
    <mergeCell ref="A1530:C1530"/>
  </mergeCells>
  <printOptions horizontalCentered="1"/>
  <pageMargins left="0.2361111111111111" right="0.2361111111111111" top="0.7479166666666667" bottom="0.7479166666666667" header="0.5118055555555555" footer="0.5118055555555555"/>
  <pageSetup firstPageNumber="1" useFirstPageNumber="1" fitToHeight="0" fitToWidth="1" horizontalDpi="300" verticalDpi="300" orientation="landscape" pageOrder="overThenDown" paperSize="9" scale="54" r:id="rId2"/>
  <rowBreaks count="20" manualBreakCount="20">
    <brk id="17" max="255" man="1"/>
    <brk id="38" max="255" man="1"/>
    <brk id="58" max="255" man="1"/>
    <brk id="74" max="255" man="1"/>
    <brk id="85" max="255" man="1"/>
    <brk id="172" max="255" man="1"/>
    <brk id="184" max="255" man="1"/>
    <brk id="801" max="255" man="1"/>
    <brk id="1189" max="255" man="1"/>
    <brk id="1241" max="255" man="1"/>
    <brk id="1258" max="255" man="1"/>
    <brk id="1267" max="255" man="1"/>
    <brk id="1277" max="255" man="1"/>
    <brk id="1305" max="255" man="1"/>
    <brk id="1321" max="255" man="1"/>
    <brk id="1345" max="255" man="1"/>
    <brk id="1366" max="255" man="1"/>
    <brk id="1495" max="255" man="1"/>
    <brk id="1504" max="255" man="1"/>
    <brk id="1514"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Clilson Castro Viana</cp:lastModifiedBy>
  <cp:lastPrinted>2017-01-20T14:18:56Z</cp:lastPrinted>
  <dcterms:modified xsi:type="dcterms:W3CDTF">2017-01-20T15:14:40Z</dcterms:modified>
  <cp:category/>
  <cp:version/>
  <cp:contentType/>
  <cp:contentStatus/>
</cp:coreProperties>
</file>