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1 - ORDEM CRONOLÓGICA DE PAGAMENTOS/09. Setembro/"/>
    </mc:Choice>
  </mc:AlternateContent>
  <xr:revisionPtr revIDLastSave="2" documentId="8_{2765C494-3639-4885-8F0A-7939FEF83A1F}" xr6:coauthVersionLast="47" xr6:coauthVersionMax="47" xr10:uidLastSave="{224C47BD-D0DD-40AC-8DED-54F49521C431}"/>
  <bookViews>
    <workbookView xWindow="-24120" yWindow="-120" windowWidth="24240" windowHeight="13020" xr2:uid="{8F31056A-541E-4344-8705-662CFE58C829}"/>
  </bookViews>
  <sheets>
    <sheet name="Serviços" sheetId="1" r:id="rId1"/>
  </sheets>
  <externalReferences>
    <externalReference r:id="rId2"/>
  </externalReferences>
  <definedNames>
    <definedName name="_xlnm._FilterDatabase" localSheetId="0" hidden="1">Serviços!$A$6:$M$94</definedName>
    <definedName name="_xlnm.Print_Area" localSheetId="0">Serviços!$A$1:$M$95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1" i="1" l="1"/>
  <c r="L89" i="1"/>
  <c r="L88" i="1"/>
  <c r="L87" i="1"/>
  <c r="L85" i="1"/>
  <c r="L84" i="1"/>
  <c r="L82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0" i="1"/>
  <c r="L59" i="1"/>
  <c r="L58" i="1"/>
  <c r="L57" i="1"/>
  <c r="L56" i="1"/>
  <c r="L54" i="1"/>
  <c r="L53" i="1"/>
  <c r="L52" i="1"/>
  <c r="L51" i="1"/>
  <c r="L50" i="1"/>
  <c r="L49" i="1"/>
  <c r="L48" i="1"/>
  <c r="L47" i="1"/>
  <c r="L46" i="1"/>
  <c r="L45" i="1"/>
  <c r="L44" i="1"/>
  <c r="L42" i="1"/>
  <c r="L41" i="1"/>
  <c r="I41" i="1"/>
  <c r="L40" i="1"/>
  <c r="L39" i="1"/>
  <c r="L38" i="1"/>
  <c r="L37" i="1"/>
  <c r="L35" i="1"/>
  <c r="L34" i="1"/>
  <c r="L33" i="1"/>
  <c r="L32" i="1"/>
  <c r="L31" i="1"/>
  <c r="L29" i="1"/>
  <c r="L27" i="1"/>
  <c r="L26" i="1"/>
  <c r="L23" i="1"/>
  <c r="L21" i="1"/>
  <c r="L20" i="1"/>
  <c r="L18" i="1"/>
  <c r="L17" i="1"/>
  <c r="L15" i="1"/>
  <c r="L13" i="1"/>
  <c r="L12" i="1"/>
  <c r="L11" i="1"/>
  <c r="L10" i="1"/>
  <c r="L9" i="1"/>
  <c r="L8" i="1"/>
  <c r="A2" i="1"/>
</calcChain>
</file>

<file path=xl/sharedStrings.xml><?xml version="1.0" encoding="utf-8"?>
<sst xmlns="http://schemas.openxmlformats.org/spreadsheetml/2006/main" count="517" uniqueCount="349">
  <si>
    <t>ORDEM CRONOLÓGICA DE PAGAMENTOS – PGJ/AM</t>
  </si>
  <si>
    <r>
      <t xml:space="preserve">ORDEM CRONOLÓGICA DE PAGAMENTOS DE </t>
    </r>
    <r>
      <rPr>
        <b/>
        <sz val="14"/>
        <color theme="4" tint="-0.249977111117893"/>
        <rFont val="Arial"/>
        <family val="2"/>
      </rPr>
      <t>PRESTAÇÃO DE SERVIÇOS</t>
    </r>
  </si>
  <si>
    <t>Mês</t>
  </si>
  <si>
    <t>N° Seq.</t>
  </si>
  <si>
    <t>CPF/CNPJ</t>
  </si>
  <si>
    <t xml:space="preserve">Empresa/ Nome </t>
  </si>
  <si>
    <t>Objeto</t>
  </si>
  <si>
    <t>Nota Fiscal</t>
  </si>
  <si>
    <t>Data de exigibilidade</t>
  </si>
  <si>
    <t>NL</t>
  </si>
  <si>
    <t>Valor da NL</t>
  </si>
  <si>
    <t>Data de pgto.</t>
  </si>
  <si>
    <t>Justificativa</t>
  </si>
  <si>
    <t>Valor pago</t>
  </si>
  <si>
    <t>SEI</t>
  </si>
  <si>
    <t>SETEMBRO</t>
  </si>
  <si>
    <t xml:space="preserve"> PREVILEMOS LTDA - ADMINISTRADORA E CORRETORA DE SEGUROS</t>
  </si>
  <si>
    <t>Liquidação da NE nº 2025NE0001775 - Ref. seguro coletivo contra acidentes pessoais de Residentes Jurídicos/estagiários, CC nº 007/2023-MP/PGJ – 2º TA, Fatura nº 35, período 01/07/2026 a 01/08/2026, conf. docs. SEI 2026.018538.</t>
  </si>
  <si>
    <t>FATURA 3508/2026</t>
  </si>
  <si>
    <t>1741/2026</t>
  </si>
  <si>
    <t>2026.018538</t>
  </si>
  <si>
    <t>FACHINELI COMUNICACAO LTDA</t>
  </si>
  <si>
    <t>Liquidação da NE nº 2026NE0000819 Ref. Serviço de remanejamento/mudança de endereço do circuito remoto (Iranduba) (CA 009/2024-MP/PGJ - 1° TA) relativo a NOVEMBRO/25 conforme NF-e n° 2025000000002256 e documentos no SEI 2026.015879.</t>
  </si>
  <si>
    <t>2256/2025</t>
  </si>
  <si>
    <t>1742/2026</t>
  </si>
  <si>
    <t>2026.015879</t>
  </si>
  <si>
    <t>CONTEMPORANEO FESTAS E EVENTOS LTDA</t>
  </si>
  <si>
    <t>Liquidação da NE nº 2026NE0001476 - Ref. ao fornecimento de kit lanche para 25 pessoas, destinado a atividade Visita de Jovens Pertencentes ao Clube de Desbravadores Ponta Negra ao MPAM, mediante Ata de Registro de Preços nº 07.2026.CPL, conf. NFSe nº 181 e docs. no SEI 2026.020336.</t>
  </si>
  <si>
    <t>181/2026</t>
  </si>
  <si>
    <t>1749/2026</t>
  </si>
  <si>
    <t>2026.020336</t>
  </si>
  <si>
    <t>Liquidação da NE nº 2026NE0001567 - Ref. ao fornecimento de coffee break para 70 pessoas, destinado a atender os participantes e colaboradores do Debate entre os candidatos ao cargo de Procurador-Geral de Justiça do MPAM para Biênio 2026/2028, mediante Ata de Registro de Preços nº 07.2026.CPL, conf. NFSe nº 179 e docs. no SEI 2026.020332.</t>
  </si>
  <si>
    <t>179/2026</t>
  </si>
  <si>
    <t>1750/2026</t>
  </si>
  <si>
    <t>2026.020332</t>
  </si>
  <si>
    <t>SOFTPLAN PLANEJAMENTO E SISTEMAS LTDA</t>
  </si>
  <si>
    <t>Liquidação da NE nº 2026NE0000814 - Ref. à prestação de serviços sobre a infraestrutura do sistema SAJ/MPAM, competência Julho/2026, conforme Contrato nº 019/2021-MP/PGJ, 4º Termo Aditivo, Nota Fiscal nº 3547 e documentos constantes no SEI 2026.019195.</t>
  </si>
  <si>
    <t>3547/2026</t>
  </si>
  <si>
    <t>1751/2026</t>
  </si>
  <si>
    <t>2026.019195</t>
  </si>
  <si>
    <t>SERVIX INFORMÁTICA LTDA</t>
  </si>
  <si>
    <t>Liquidação da NE nº 2026NE0000799 - Ref. a prestação de serviço de solução de firewall de próxima geração em alta disponibilidade, com monitoramento (CA 004/2023-MP/PGJ - 1ºT.A.) ref. a JULHO/2026 (parcela 34 de 48) conforme NFS-e n° 16 e demais documentos no SEI 2026.019756.</t>
  </si>
  <si>
    <t>16/2026</t>
  </si>
  <si>
    <t>1752/2026</t>
  </si>
  <si>
    <t>2026.019756</t>
  </si>
  <si>
    <t>Liquidação da NE nº 2026NE0000799 - Ref. a prestação de serviço de solução de firewall de próxima geração em alta disponibilidade, com monitoramento (CA 004/2023-MP/PGJ - 1ºT.A.) ref. a JULHO/2026 (parcela 34 de 48) conforme NFS-e n° 17 e demais documentos no SEI 2026.019756.</t>
  </si>
  <si>
    <t>17/2026</t>
  </si>
  <si>
    <t>1753/2026</t>
  </si>
  <si>
    <t>GIBBOR PUBLICIDADE E PUBLICACOES DE EDITAIS LTDA</t>
  </si>
  <si>
    <t>Liquidação da NE nº 2025NE0001371 - Ref. à prestação de serviços de publicação de atos oficiais e notas de interesse público da PGJ/MPAM, em jornal diário de grande circulação no Estado do Amazonas, referente a Julho/2026, Contrato 018/2023-MP/PGJ, 3º Termo Aditivo, NF nº 2528, SEI 2026.019334.</t>
  </si>
  <si>
    <t>2528/2026</t>
  </si>
  <si>
    <t>1754/2026</t>
  </si>
  <si>
    <t>2026.019334</t>
  </si>
  <si>
    <t>Liquidação da NE nº 2026NE0001130 - Ref. à prestação de serviços de montagem de eventos/buffet para fornecimento de coffee break, padrão internacional e/ou regional, no período de 24 a 28/08/2026, durante o XXII Concurso de Júri Simulado do MPAM, mediante Ata de Registro de Preços nº 07.2026.CPL, conf. NFSe nº 182 e docs. no SEI 2026.020338.</t>
  </si>
  <si>
    <t>182/2026</t>
  </si>
  <si>
    <t>1756/2026</t>
  </si>
  <si>
    <t>2026.020338</t>
  </si>
  <si>
    <t>MAPFRE SEGUROS GERAIS S/A</t>
  </si>
  <si>
    <t>Liquidação da NE nº 2026NE0001578 - Ref. a prestação do serviço de seguro para substituição de pára-brisa do veículo Toyota Etios, placa PHQ-5549 (CA. 010/2023 - MP/PGJ), conforme os documentos no SEI 2026.018887.</t>
  </si>
  <si>
    <t>RECIBO 08/2026</t>
  </si>
  <si>
    <t>1757/2026</t>
  </si>
  <si>
    <t>2026.018887</t>
  </si>
  <si>
    <t>Liquidação da NE nº 2026NE0001477 - Ref. ao fornecimento de kit lanche para 25 pessoas, destinado a atividade Visita à ETE Educandos - Estação de Tratamento de Esgoto, mediante Ata de Registro de Preços nº 07.2026.CPL, conf. NFSe nº 180 e docs. no SEI 2026.020333.</t>
  </si>
  <si>
    <t>180/2026</t>
  </si>
  <si>
    <t>1758/2026</t>
  </si>
  <si>
    <t>2026.020333</t>
  </si>
  <si>
    <t>Liquidação da NE nº 2026NE0001422 - Ref. ao fornecimento de coffee break para 70 pessoas, destinado a palestra Segurança Institucional na Gestão de Gabinetes, mediante Ata de Registro de Preços nº 07.2026.CPL, conf. NFSe nº 178 e docs. no SEI 2026.020330.</t>
  </si>
  <si>
    <t>178/2026</t>
  </si>
  <si>
    <t>1759/2026</t>
  </si>
  <si>
    <t>2026.020330</t>
  </si>
  <si>
    <t xml:space="preserve"> CONSELHO REGIONAL DE ENGENHARIA E AGRONOMIA DO ESTADO DO AMAZONAS</t>
  </si>
  <si>
    <t xml:space="preserve">Liquidação da NE nº 2026NE0001607   - Ref. ao pagamento de ART referente ao exercício de Cargo e Função da servidora Narliane Silva dos Santos, doc. 29091288307519993-3, conf. Despacho Nº 837.2026.03AJ-SUBADM e SEI 2026.020420.  </t>
  </si>
  <si>
    <t>BOLETO 290912883075199933/2026</t>
  </si>
  <si>
    <t>1766/2026</t>
  </si>
  <si>
    <t>2026.020420</t>
  </si>
  <si>
    <t>G REFRIGERAÇAO COM E SERV DE REFRIGERAÇAO LTDA  ME</t>
  </si>
  <si>
    <t>Liquidação da NE nº 2026NE0001384 - Ref. a serviços de manutenção preventiva e corretiva nos sistemas de refrigeração da PGJ/AM, com assistência técnica, mão de obra, peças e acessórios, competência agosto/2026, Contrato 025/2022-MP/PGJ, 6º TA, NFS-e nº 102, SEI 2026.020663.</t>
  </si>
  <si>
    <t>102/2026</t>
  </si>
  <si>
    <t>1778/2026</t>
  </si>
  <si>
    <t>2026.020663</t>
  </si>
  <si>
    <t>Liquidação da NE nº 2026NE0000889 - Ref. a serviços de manutenção preventiva e corretiva nos sistemas de refrigeração da PGJ/AM, com assistência técnica, mão de obra, peças e acessórios, competência agosto/2026, Contrato 025/2022-MP/PGJ, 6º TA, NFS-e nº 102, SEI 2026.020663.</t>
  </si>
  <si>
    <t>1779/2026</t>
  </si>
  <si>
    <t>PRODAM PROCESSAMENTO DE DADOS AMAZONAS S A</t>
  </si>
  <si>
    <t>Liquidação da NE nº 2026NE0000184 - Ref. serviço execução de Sistema Prodam RH (CA 002/2025– MP/PGJ), referente ao mês de Agosto/2026, conforme NFS-nº 3817 e documentos no SEI 2026.020669.</t>
  </si>
  <si>
    <t>3817/2026</t>
  </si>
  <si>
    <t>1781/2026</t>
  </si>
  <si>
    <t>2026.020669</t>
  </si>
  <si>
    <t xml:space="preserve"> A S PINTO</t>
  </si>
  <si>
    <t>Liquidação da NE nº 2026NE0000056 "- Ref. a prestação ao serviço de operação técnica e manutenção (preventiva e corretiva), com eventual fornecimento de peças, para os sistemas de áudio e vídeo, com gravação e transmissão simultânea via internet, ref. a Agosto/2026, conforme NF-nº 165 e demais documentos no SEI 2026.020665."</t>
  </si>
  <si>
    <t>165/2026</t>
  </si>
  <si>
    <t>1782/2026</t>
  </si>
  <si>
    <t>2026.020665</t>
  </si>
  <si>
    <t>SERVICO AUTONOMO DE AGUA E ESGOTO DE ITACOATIARA</t>
  </si>
  <si>
    <t>Liquidação da NE nº 2025NE0000912 - Ref. serviços de fornecimento de água potável a sede da PGJ-AM Itacoatiara
(CA 005/2022-MP/PGJ) relativo a Agosto/2026, conforme FATURA nº 23074-08/2026 e documentos no SEI 2026.020019.</t>
  </si>
  <si>
    <t>FATURA 2307408/2026</t>
  </si>
  <si>
    <t>1783/2026</t>
  </si>
  <si>
    <t>2026.020019</t>
  </si>
  <si>
    <t>PREVILEMOS LTDA - ADMINISTRADORA E CORRETORA DE SEGUROS</t>
  </si>
  <si>
    <t>Liquidação da NE nº 2025NE0001775 - Ref. seguro coletivo contra acidentes pessoais de Residentes Jurídicos/estagiários, CC nº 007/2023-MP/PGJ – 2º TA, Fatura nº 36, período 01/08/2026 a 01/09/2026, conf. docs. SEI 2026.020962.</t>
  </si>
  <si>
    <t>FATURA 3609/2026</t>
  </si>
  <si>
    <t>1784/2026</t>
  </si>
  <si>
    <t>2026.020962</t>
  </si>
  <si>
    <t>MBM SEGURADORA S.A.</t>
  </si>
  <si>
    <t>Liquidação da NE nº 2025NE0001182 - Ref. seguro coletivo contra acidentes pessoais para estagiários da PGJ/MPAM, CA nº 007/2024-MP/PGJ, Apólice nº 56635, competência 10/05/2026 a 09/06/2026, Fatura nº 007/2026, SEI 2026.020450.</t>
  </si>
  <si>
    <t>FATURA 007/2026</t>
  </si>
  <si>
    <t>1788/2026</t>
  </si>
  <si>
    <t>2026.020450</t>
  </si>
  <si>
    <t>Liquidação da NE nº 2026NE0000795 - Ref. a prestação de serviço de suporte de primeiro nível (019/2021 - MP/PGJ), no período de Julho/2026 conf. NF-nº 3546 e demais documentos contidos no SEI 2026.019194.</t>
  </si>
  <si>
    <t>3546/2026</t>
  </si>
  <si>
    <t>1789/2026</t>
  </si>
  <si>
    <t>2026.019194</t>
  </si>
  <si>
    <t xml:space="preserve"> F. A. DOS SANTOS JUNIOR LTDA</t>
  </si>
  <si>
    <t>Liquidação da NE nº 2026NE0001631 - Ref. ao fornecimento indenizatório de 937 garrafões de água mineral 20L, no período de 27/07/2026 a 27/08/2026, às unidades da PGJ em Manaus/AM, conforme NF-e 1194, Atesto 31.2026.SAL, Despacho 1036.2026.01AJ-SUBADM e NE 2026NE0001631, SEI 2026.020239.</t>
  </si>
  <si>
    <t>1194/2026</t>
  </si>
  <si>
    <t>1790/2026</t>
  </si>
  <si>
    <t>2026.020239</t>
  </si>
  <si>
    <t>FIOS TECNOLOGIA DA INFORMACAO LTDA</t>
  </si>
  <si>
    <t>Liquidação da NE nº 2026NE0000414 - Ref. à prestação de STFC/SCM, abrangendo assinatura de Tronco Digital E1, Tronco SIP, numeração DDR, DDG 0800 e Disk Ouvidoria Tridígito 127, CA nº 008/2024-MP/PGJ, 3º TA, competência julho/2026, NFCom nº 2655, SEI 2026.020143.</t>
  </si>
  <si>
    <t>2655/2026</t>
  </si>
  <si>
    <t>1791/2026</t>
  </si>
  <si>
    <t>2026.020143</t>
  </si>
  <si>
    <t>Liquidação da NE nº 2026NE0000972 - Ref. à prestação de STFC/SCM, abrangendo assinatura de Tronco Digital E1, Tronco SIP, numeração DDR, DDG 0800 e Disk Ouvidoria Tridígito 127, CA nº 008/2024-MP/PGJ, 3º TA, competência julho/2026, NFCom nº 2655, SEI 2026.020143.</t>
  </si>
  <si>
    <t>1792/2026</t>
  </si>
  <si>
    <t>Liquidação da NE nº 2026NE0000972 - Ref. à cobrança das diferenças retroativas decorrentes da atualização contratual, com efeitos financeiros a partir de 16/03/2026, CA nº 008/2024-MP/PGJ, 3º TA, NFCom nº 2666, SEI 2026.020144.</t>
  </si>
  <si>
    <t>2666/2026</t>
  </si>
  <si>
    <t>1793/2026</t>
  </si>
  <si>
    <t>2026.020144</t>
  </si>
  <si>
    <t>TELEFONICA BRASIL S.A.</t>
  </si>
  <si>
    <t>Liquidação da NE nº 2026NE0000935 - Ref. a serviços de telefonia móvel pessoal corporativa (SMP), com voz/dados e gestão online das linhas, ref. jul/2026, CA 016/2023-MP/PGJ, 3º TA, Nº BOLETO 202609090001149094, SEI 2026.018327.</t>
  </si>
  <si>
    <t>BOLETO 202609090001149094/2026</t>
  </si>
  <si>
    <t>1794/2026</t>
  </si>
  <si>
    <t>2026.018327</t>
  </si>
  <si>
    <t>CERRADO VIAGENS LTDA</t>
  </si>
  <si>
    <t>Liquidação da NE nº 2026NE0001010 -Ref. a prestação de serviço de emissão, reserva e remarcação de bilhetes para voos nacionais e internacionais (C.A. N° 019/2023 - MP/PGJ - 4ºT.A.) referente a Agosto/2026, conforme Fatura Nº 18400 e demais documentos contidos no SEI 2026.020913.</t>
  </si>
  <si>
    <t>FATURA 18400/2026</t>
  </si>
  <si>
    <t>1806/2026</t>
  </si>
  <si>
    <t>2026.020913</t>
  </si>
  <si>
    <t>Liquidação da NE nº 2026NE0001010  Prestação de serviço de emissão, reserva e remarcação de bilhetes para voos nacionais e internacionais (C.A. N° 019/2023 - MP/PGJ - 4ºT.A.) referente a Agosto/2026, conforme Fatura Nº 18404 e demais documentos contidos no SEI 2026.020913.</t>
  </si>
  <si>
    <t>FATURA 18404/2026</t>
  </si>
  <si>
    <t>1807/2026</t>
  </si>
  <si>
    <t>AMBAR ENERGIA AMAZONAS S.A.</t>
  </si>
  <si>
    <t>Liquidação da NE nº 2026NE0000052 - Ref. serviço de fornecimento de energia elétrica dos  nas unidades consumidoras da Procuradoria-Geral de Justiça do Estado do Amazonas (CA 027/2024-MP/PGJ) relativo a AGOSTO/2026, conforme Fatura nº 869937.08/2026.00 e documentos no SEI 2026.021214.</t>
  </si>
  <si>
    <t>FATURA 86993708/2026</t>
  </si>
  <si>
    <t>1808/2026</t>
  </si>
  <si>
    <t>2026.021214</t>
  </si>
  <si>
    <t>Liquidação da NE nº 2026NE0000801- Ref. serviço de fornecimento de energia elétrica dos  nas unidades consumidoras da Procuradoria-Geral de Justiça do Estado do Amazonas (CA 027/2024-MP/PGJ) relativo a AGOSTO/2026, conforme Fatura nº 869937.08/2026.00 e documentos no SEI 2026.021214.</t>
  </si>
  <si>
    <t>1809/2026</t>
  </si>
  <si>
    <t>EMPRESA BRASILEIRA DE CORREIOS E TELEGRAFOS</t>
  </si>
  <si>
    <t>Liquidação da NE nº 2026NE0000883 - Ref. serviços e venda de produtos postais (CA 035/2021-MP/PGJ - 3° TA), no período do mês de AGOSTO/26 , conforme Fatura nº 87356 e documentos no SEI 2026.021221.</t>
  </si>
  <si>
    <t>FATURA 87356/2026</t>
  </si>
  <si>
    <t>1810/2026</t>
  </si>
  <si>
    <t>2026.021221</t>
  </si>
  <si>
    <t>Liquidação da NE nº 2026NE0000795 - Ref. a prestação de serviço de suporte de primeiro nível (019/2021 - MP/PGJ), no período de Junho/2026 conf. NF-nº 3283 e demais documentos contidos no SEI 2026.017030.</t>
  </si>
  <si>
    <t>3283/2026</t>
  </si>
  <si>
    <t>1811/2026</t>
  </si>
  <si>
    <t>2026.017030</t>
  </si>
  <si>
    <t>Liquidação da NE nº 2026NE0000814 - Ref. à prestação de serviços sobre a infraestrutura do sistema SAJ/MPAM, competência Junho/2026, conforme Contrato nº 019/2021-MP/PGJ, 4º Termo Aditivo, Nota Fiscal nº 3284 e documentos constantes no SEI 2026.017032.</t>
  </si>
  <si>
    <t>3284/2026</t>
  </si>
  <si>
    <t>1812/2026</t>
  </si>
  <si>
    <t>2026.017032</t>
  </si>
  <si>
    <t>ALFAMA COM E SERVIÇOS LTDA</t>
  </si>
  <si>
    <t>Liquidação da NE nº 2026NE0000804 - Ref.  prestação dos serviços continuados de desinsetização, desratização, descupinização e desalojamento de pombos e morcegos. Os serviços serão executados nas dependências dos imóveis da Procuradoria-Geral de Justiça no Amazonas, na Capital e Interior, relativo a Agosto/2026 conforme NF-e n° 621 e documentos no SEI 2026.020878.</t>
  </si>
  <si>
    <t>621/2026</t>
  </si>
  <si>
    <t>1813/2026</t>
  </si>
  <si>
    <t>2026.020878</t>
  </si>
  <si>
    <t>CREDENCIAL ENGENHARIA LTDA ME</t>
  </si>
  <si>
    <t>Liquidação da NE nº 2026NE0001274 - Ref. ao acréscimo de serviços necessários à reforma e à recuperação das condições de segurança, funcionalidade, acessibilidade, estanqueidade e durabilidade da edificação da Promotoria de Justiça de Alvarães/AM, competência agosto/2026, conforme Contrato Administrativo nº 009/2026-MP/PGJ e 1º Termo Aditivo, NFS-e nº 56 e documentos constantes do SEI nº 2026.0206</t>
  </si>
  <si>
    <t>56/2026</t>
  </si>
  <si>
    <t>1814/2026</t>
  </si>
  <si>
    <t>2026.020662</t>
  </si>
  <si>
    <t>MASTER DESENVOLVIMENTO LTDA</t>
  </si>
  <si>
    <t>Liquidação da NE nº 2026NE0000149 - Ref. à prestação de serviços de apoio administrativo na área de cerimonial, com 3 postos de cerimonialistas, CA 004/2026-MP/PGJ. Conforme NFSe nº 47, competência AGOSTO/2026 e demais docs do PI-SEI 2026.021282.</t>
  </si>
  <si>
    <t>47/2026</t>
  </si>
  <si>
    <t>1815/2026</t>
  </si>
  <si>
    <t>2026.021282</t>
  </si>
  <si>
    <t>KAIRO TEIXEIRA DE SA</t>
  </si>
  <si>
    <t>Liquidação da NE nº 2026NE0001181 - Ref. a prestação de serviço de reparo do veículo de QZF - 2I01, conforme NF-nº 137, e demais documentos contidos no SEI 2026.014408.</t>
  </si>
  <si>
    <t>137/2026</t>
  </si>
  <si>
    <t>1837/2026</t>
  </si>
  <si>
    <t>2026.014408</t>
  </si>
  <si>
    <t xml:space="preserve"> PRODAM PROCESSAMENTO DE DADOS AMAZONAS S A</t>
  </si>
  <si>
    <t>Liquidação da NE nº 2026NE0000184 - Ref. serviço execução de Sistema Prodam RH (CA 002/2025– MP/PGJ), referente ao mês de Maio/2026, conforme NFS-nº 2517 e documentos no SEI 2026.021833.</t>
  </si>
  <si>
    <t>2517/2026</t>
  </si>
  <si>
    <t>1838/2026</t>
  </si>
  <si>
    <t>2026.021833</t>
  </si>
  <si>
    <t>Liquidação da NE nº 2026NE0000972 - Ref. à prestação de STFC/SCM, abrangendo assinatura de Tronco Digital E1, Tronco SIP, numeração DDR, DDG 0800 e Disk Ouvidoria Tridígito 127, CA nº 008/2024-MP/PGJ, 3º TA, competência agosto/2026, NFCom nº 2815, SEI 2026.020755.</t>
  </si>
  <si>
    <t>2815/2026</t>
  </si>
  <si>
    <t>1843/2026</t>
  </si>
  <si>
    <t>2026.020755</t>
  </si>
  <si>
    <t>COMPANHIA DE SANEAMENTO DO AMAZONAS S/A</t>
  </si>
  <si>
    <t>Liquidação da NE nº 2026NE0000877 -Ref. fornecimento de água potável às PJ de Careiro da Várzea, ref. Agosto/2026, CA 006/2022-MPAM/PGJ, 1º TA e SEI 2026.020887.</t>
  </si>
  <si>
    <t>FATURA 723344904309008/2026</t>
  </si>
  <si>
    <t>1844/2026</t>
  </si>
  <si>
    <t>2026.020887</t>
  </si>
  <si>
    <t>Liquidação da NE nº 2026NE0000877 - Ref. fornecimento de água potável às PJ de Tabatinga , ref. Agosto/2026, CA 006/2022-MPAM/PGJ, 1º TA e SEI 2026.020887.</t>
  </si>
  <si>
    <t>FATURA 723344907339408/2026</t>
  </si>
  <si>
    <t>1845/2026</t>
  </si>
  <si>
    <t>Liquidação da NE nº 2026NE0000877 - Ref. fornecimento de água potável às PJ de Codajás, ref. Agosto/2026, CA 006/2022-MPAM/PGJ, 1º TA e SEI 2026.020887.</t>
  </si>
  <si>
    <t>FATURA 723344910756408/2026</t>
  </si>
  <si>
    <t>1846/2026</t>
  </si>
  <si>
    <t>Liquidação da NE nº 2026NE0000877 - Ref. fornecimento de água potável às PJs de Autazes, ref. Agosto/2026, CA 006/2022-MPAM/PGJ, 1º TA e SEI 2026.020887.</t>
  </si>
  <si>
    <t>FATURA 723344901121208/2026</t>
  </si>
  <si>
    <t>1847/2026</t>
  </si>
  <si>
    <t>Liquidação da NE nº 2026NE0000877 - Ref. fornecimento de água potável às PJ de Carauari, ref. Agosto/2026, CA 006/2022-MPAM/PGJ, 1º TA e SEI 2026.020887.</t>
  </si>
  <si>
    <t>FATURA 723344902073408/2026</t>
  </si>
  <si>
    <t>1848/2026</t>
  </si>
  <si>
    <t>Liquidação da NE nº 2026NE0000877 - Ref. fornecimento de água potável às PJs de Juruá, ref. Agosto/2026, CA 006/2022-MPAM/PGJ, 1º TA e SEI 2026.020887.</t>
  </si>
  <si>
    <t>FATURA 723344913469108/2026</t>
  </si>
  <si>
    <t>1849/2026</t>
  </si>
  <si>
    <t>JF ENGENHARIA E SERVICOS ESPECIALIZADOS LTDA</t>
  </si>
  <si>
    <t>Liquidação da NE nº 2026NE0000813 - Ref. a serviços continuados de limpeza, conservação, higienização, copa, garçom, lavagem de veículos, jardinagem, manutenção predial e recepção, com materiais e equipamentos, competência Agosto/2026, Contrato 018/2025, 3º TA, NFSe 883, SEI 2026.020837.</t>
  </si>
  <si>
    <t>883/2026</t>
  </si>
  <si>
    <t>1850/2026</t>
  </si>
  <si>
    <t>2026.020837</t>
  </si>
  <si>
    <t>Liquidação da NE nº 2026NE0000935 - Ref. a serviços de telefonia móvel pessoal corporativa (SMP), com voz/dados e gestão online das linhas, ref. ago/2026, CA 016/2023-MP/PGJ, 4º TA, NFCom 105766, fatura Vivo conta 0345991343, venc. 17/09/2026, SEI 2026.021356.</t>
  </si>
  <si>
    <t>FATURA 105766/2026</t>
  </si>
  <si>
    <t>1851/2026</t>
  </si>
  <si>
    <t>2026.021356</t>
  </si>
  <si>
    <t>Liquidação da NE nº 2026NE0000106 - Ref. a serviços continuados de limpeza, conservação, higienização, copa, garçom, lavagem de veículos, jardinagem, manutenção predial e recepção, com materiais e equipamentos, competência Agosto/2026, Contrato 018/2025, 3º TA, NFSe 883, SEI 2026.020837.</t>
  </si>
  <si>
    <t>1852/2026</t>
  </si>
  <si>
    <t>Liquidação da NE nº 2026NE0000173 - Ref. a serviços continuados de limpeza, conservação, higienização, copa, garçom, lavagem de veículos, jardinagem, manutenção predial e recepção, com materiais e equipamentos, competência Agosto/2026, Contrato 018/2025, 3º TA, NFSe 883, SEI 2026.020837.</t>
  </si>
  <si>
    <t>1853/2026</t>
  </si>
  <si>
    <t>MACRO SERVICOS CONSERVACAO E LIMPEZA LTDA</t>
  </si>
  <si>
    <t>Liquidação da NE nº 2026NE0000802 - Ref. aos serviços continuados de limpeza, conservação e higienização nas Promotorias de Justiça do interior do AM, com mão de obra, insumos, materiais, ferramentas e equipamentos. CA nº 019/2025-MP/PGJ, competência Agosto/2026, NFnº 269 e SEI 2026.021056.</t>
  </si>
  <si>
    <t>269/2026</t>
  </si>
  <si>
    <t>1855/2026</t>
  </si>
  <si>
    <t>2026.021056</t>
  </si>
  <si>
    <t>Liquidação da NE nº 2026NE0000890 - Ref. aos serviços continuados de limpeza, conservação e higienização nas Promotorias de Justiça do interior do AM, com mão de obra, insumos, materiais, ferramentas e equipamentos. CA nº 019/2025-MP/PGJ, competência Agosto/2026, NFnº 269 e SEI 2026.021056.</t>
  </si>
  <si>
    <t>1856/2026</t>
  </si>
  <si>
    <t>2KS AGENCIA DIGITAL PUBLICIDADE LTDA</t>
  </si>
  <si>
    <t>Liquidação da NE nº 2026NE0000966 - Ref. à prestação de serviços de clipping digital e mailing, Contrato Administrativo nº 019/2024-MP/PGJ, 2º TAP, NF nº 1083, competência de 26/07/2026 à 26/08/2026, SEI 2026.019760.</t>
  </si>
  <si>
    <t>1083/2026</t>
  </si>
  <si>
    <t>1861/2026</t>
  </si>
  <si>
    <t>2026.019760</t>
  </si>
  <si>
    <t>MCR SISTEMAS E CONSULTORIA LTDA</t>
  </si>
  <si>
    <t>Liquidação da NE nº 2026NE0001300 - Ref. à contratação de empresa especializada em subscrição de licença da suíte ADOBE CREATIVE CLOUD, com suporte técnico, garantia e atualizações incluídas, pelo período de 24 (vinte e quatro) meses. Conf. NF nº 8146 e demais docs. no SEI 2026.019179.</t>
  </si>
  <si>
    <t>8146/2026</t>
  </si>
  <si>
    <t>1862/2026</t>
  </si>
  <si>
    <t>2026.019179</t>
  </si>
  <si>
    <t xml:space="preserve"> FACHINELI COMUNICACAO LTDA</t>
  </si>
  <si>
    <t>Liquidação da NE nº 2026NE0000819 - Ref. Serviço de Locação e Mensalidade de Link (Tefé) e Serviço de Locação e Mensalidade de Link (Coari, Humaitá, Iranduba, Itacoatiara, Manacapuru, Maués e Parintins) (CA 009/2024-MP/PGJ - 1° TA) relativo a JULHO/26 conforme NF-e n° 2026000000001488  e documentos no SEI 2026.018919.</t>
  </si>
  <si>
    <t>1488/2026</t>
  </si>
  <si>
    <t>1875/2026</t>
  </si>
  <si>
    <t>2026.018919</t>
  </si>
  <si>
    <t>Liquidação da NE nº 2026NE0001640 - Ref. Serviço de Locação e Mensalidade de Link (Tefé) e Serviço de Locação e Mensalidade de Link (Coari, Humaitá, Iranduba, Itacoatiara, Manacapuru, Maués e Parintins) (CA 009/2024-MP/PGJ - 1° TA) relativo a JULHO/26 conforme NF-e n° 2026000000001488  e documentos no SEI 2026.018919.</t>
  </si>
  <si>
    <t>1878/2026</t>
  </si>
  <si>
    <t>Liquidação da NE nº 2026NE0001640 - Ref. Serviço de Locação e Mensalidade de Link (Tefé) e Serviço de Locação e Mensalidade de Link (Coari, Humaitá, Iranduba, Itacoatiara, Manacapuru, Maués e Parintins) (CA 009/2024-MP/PGJ - 1° TA) relativo a JULHO/26 conforme NF-e n° 2026000000001489 e documentos no SEI 2026.018919.</t>
  </si>
  <si>
    <t>1489/2026</t>
  </si>
  <si>
    <t>1879/2026</t>
  </si>
  <si>
    <t>Liquidação da NE nº 2026NE0000795 - Ref. a prestação de serviço de sustentação (019/2021 - MP/PGJ), no período de junho/2026 conf. NF-nº 3672 e demais documentos contidos no SEI 2026.020351.</t>
  </si>
  <si>
    <t>3672/2026</t>
  </si>
  <si>
    <t>1883/2026</t>
  </si>
  <si>
    <t>2026.020351</t>
  </si>
  <si>
    <t>Liquidação da NE nº 2026NE0000801 - Ref. ao serviço de fornecimento de energia elétrica na unidade consumidora da PGJ do Estado do Amazonas, localizada na Av. André Araújo, n.º 19 - Aleixo, (CA 027/2024-MP/PGJ). Relativo a Agosto/2026, conforme Fatura nº 04113101.08/2026 e demais docs no SEI 2026.021136.</t>
  </si>
  <si>
    <t>FATURA 0411310108/2026</t>
  </si>
  <si>
    <t>1903/2026</t>
  </si>
  <si>
    <t>2026.021136</t>
  </si>
  <si>
    <t>Liquidação da NE nº 2026NE0000801 - Ref. ao serviço de fornecimento de energia elétrica na unidade consumidora da PGJ do Estado do Amazonas, localizada na Av. André Araújo, n.º 137 - Aleixo, (CA 027/2024-MP/PGJ). Relativo a Agosto/2026, conforme Fatura nº 06070060.08/2026 e demais docs no SEI 2026.021136.</t>
  </si>
  <si>
    <t>FATURA 0607006008/2026</t>
  </si>
  <si>
    <t>1904/2026</t>
  </si>
  <si>
    <t>Liquidação da NE nº 2026NE0001648 - Ref. reconhecimento de dívida por fornecimento de energia elétrica à UC 0494153-5, Casa da Cidadania e Justiça Social/MPAM, competência ABR/2026, Âmbar Energia/Amazonas Energia, SEI 2026.015611.</t>
  </si>
  <si>
    <t>11527321704/2026</t>
  </si>
  <si>
    <t>1905/2026</t>
  </si>
  <si>
    <t>2026.015611</t>
  </si>
  <si>
    <t>Liquidação da NE nº 2026NE0001648 - Ref. reconhecimento de dívida por fornecimento de energia elétrica à UC 0494153-5, Casa da Cidadania e Justiça Social/MPAM, competência MAI/2026, Âmbar Energia/Amazonas Energia, SEI 2026.015611.</t>
  </si>
  <si>
    <t>11647753405/2026</t>
  </si>
  <si>
    <t>1906/2026</t>
  </si>
  <si>
    <t>Liquidação da NE nº 2026NE0001648 - Ref. reconhecimento de dívida por fornecimento de energia elétrica à UC 0494153-5, Casa da Cidadania e Justiça Social/MPAM, competência JUN/2026, Âmbar Energia/Amazonas Energia, SEI 2026.015611.</t>
  </si>
  <si>
    <t>11769574506/2026</t>
  </si>
  <si>
    <t>1907/2026</t>
  </si>
  <si>
    <t>Liquidação da NE nº 2026NE0001648 - Ref. reconhecimento de dívida por fornecimento de energia elétrica à UC 0494153-5, Casa da Cidadania e Justiça Social/MPAM, competência JUL/2026, Âmbar Energia/Amazonas Energia, SEI 2026.015611.</t>
  </si>
  <si>
    <t>11883717007/2026</t>
  </si>
  <si>
    <t>1908/2026</t>
  </si>
  <si>
    <t>Liquidação da NE nº 2026NE0001648 - Ref. reconhecimento de dívida por fornecimento de energia elétrica à UC 0607006-0, competência ABR/2026, Âmbar Energia/Amazonas Energia, SEI 2026.015611.</t>
  </si>
  <si>
    <t>11555533104/2026</t>
  </si>
  <si>
    <t>1909/2026</t>
  </si>
  <si>
    <t>Liquidação da NE nº 2026NE0001648 - Ref. reconhecimento de dívida por fornecimento de energia elétrica à UC 0607006-0, competência MAI/2026, Âmbar Energia/Amazonas Energia, SEI 2026.015611.</t>
  </si>
  <si>
    <t>11677414805/2026</t>
  </si>
  <si>
    <t>1910/2026</t>
  </si>
  <si>
    <t>Liquidação da NE nº 2026NE0001648 - Ref. reconhecimento de dívida por fornecimento de energia elétrica à UC 0607006-0, competência JUN/2026, Âmbar Energia/Amazonas Energia, SEI 2026.015611.</t>
  </si>
  <si>
    <t>11799473406/2026</t>
  </si>
  <si>
    <t>1911/2026</t>
  </si>
  <si>
    <t>Liquidação da NE nº 2026NE0001648 - Ref. reconhecimento de dívida por fornecimento de energia elétrica à UC 0607006-0, competência JUL/2026, Âmbar Energia/Amazonas Energia, SEI 2026.015611.</t>
  </si>
  <si>
    <t>11922255907/2026</t>
  </si>
  <si>
    <t>1912/2026</t>
  </si>
  <si>
    <t>Liquidação da NE nº 2026NE0001648 - Ref. reconhecimento de dívida por fornecimento de energia elétrica à UC 0411310-1, competência ABR/2026, Âmbar Energia/Amazonas Energia, SEI 2026.015611.</t>
  </si>
  <si>
    <t>11555533004/2026</t>
  </si>
  <si>
    <t>1913/2026</t>
  </si>
  <si>
    <t>Liquidação da NE nº 2026NE0001648 - Ref. reconhecimento de dívida por fornecimento de energia elétrica à UC 0411310-1, competência MAI/2026, Âmbar Energia/Amazonas Energia, SEI 2026.015611.</t>
  </si>
  <si>
    <t>11677414705/2026</t>
  </si>
  <si>
    <t>1914/2026</t>
  </si>
  <si>
    <t>Liquidação da NE nº 2026NE0001648 - Ref. reconhecimento de dívida por fornecimento de energia elétrica à UC 0411310-1, competência JUN/2026, Âmbar Energia/Amazonas Energia, SEI 2026.015611.</t>
  </si>
  <si>
    <t>11799473306/2026</t>
  </si>
  <si>
    <t>1915/2026</t>
  </si>
  <si>
    <t>Liquidação da NE nº 2026NE0000801 - Ref. ao serviço de fornecimento de energia elétrica na unidade consumidora da PGJ do Estado do Amazonas, localizada na Av. Djalma Batista (Casa da Cidadania) (CA 027/2024-MP/PGJ). Relativo a Agosto/2026, conforme Fatura nº 04941535.08/2026 e demais docs no SEI 2026.020715.</t>
  </si>
  <si>
    <t>12013967808/2026</t>
  </si>
  <si>
    <t>1916/2026</t>
  </si>
  <si>
    <t>2026.020715</t>
  </si>
  <si>
    <t>ALELO S.A.</t>
  </si>
  <si>
    <t>Liquidação da NE nº 2026NE0000709 - Ref. a prestação de serviço de administração, gerenciamento e fornecimento de vale-alimentação no mês de AGOSTO/2026, conf. NF 0315018 e demais documentos no SEI 2026.018853.</t>
  </si>
  <si>
    <t>0315018/2026</t>
  </si>
  <si>
    <t>1922/2026</t>
  </si>
  <si>
    <t>2026.018853</t>
  </si>
  <si>
    <t>Liquidação da NE nº 2026NE0000806 - Ref. a prestação de serviço de administração, gerenciamento e fornecimento de vale-alimentação no mês de AGOSTO/2026, conf. NF 0315018 e demais documentos no SEI 2026.018853.</t>
  </si>
  <si>
    <t>1923/2026</t>
  </si>
  <si>
    <t>Liquidação da NE nº 2026NE0001587 - Ref. a prestação de serviço de administração, gerenciamento e fornecimento de vale-alimentação no mês de AGOSTO/2026, conf. NF 0315018 e demais documentos no SEI 2026.018853.</t>
  </si>
  <si>
    <t>1924/2026</t>
  </si>
  <si>
    <t>Liquidação da NE nº 2026NE0001587 - Ref. a prestação de serviço de administração, gerenciamento e fornecimento de vale-alimentação no mês de AGOSTO/2026, conf. NF 0658936 e demais documentos no SEI 2026.018853.</t>
  </si>
  <si>
    <t>0658936/2026</t>
  </si>
  <si>
    <t>1925/2026</t>
  </si>
  <si>
    <t>VR BENEFICIOS E SERVICOS DE PROCESSAMENTO S.A</t>
  </si>
  <si>
    <t>Liquidação da NE nº 2026NE0000821 - Ref. a prestação de serviço do sistema informatizado de registro e controle de ponto eletrônico, em ambiente web, para a Procuradoria-Geral de Justiça (CA 008/2025 - MP/PGJ - 1ºT.A.). Conforme NFSe nº 203960, competência de AGOSTO/2026 e demais documentos no SEI 2026.020753.</t>
  </si>
  <si>
    <t>203960/2026</t>
  </si>
  <si>
    <t>1930/2026</t>
  </si>
  <si>
    <t>2026.020753</t>
  </si>
  <si>
    <t>FUNDO DE MODERNIZACAO E REAPARELHAMENTO DO PODER JUDICIARIO ESTADUAL - FUNJEAM - MANAUS</t>
  </si>
  <si>
    <t>Liquidação da NE nº 2026NE0000343 - Ref. a CESSÃO ONEROSA DE USO DE BEM IMÓVEL N° 03/2026-TJAM, referente a Agosto/2026, conforme documentos do SEI 2026.022071.</t>
  </si>
  <si>
    <t>MEMORANDO 205/2026 - TJAM</t>
  </si>
  <si>
    <t>1931/2026</t>
  </si>
  <si>
    <t>2026.022071</t>
  </si>
  <si>
    <t>Liquidação da NE nº 2026NE0000795 - Ref. a prestação de serviço de Garantia de Evolução Tecnológica e Funcional do SAJ/MPAM, competência Julho/2026. Contrato 019/2021-MP/PGJ, 4º Termo Aditivo. Conforme NFS-e 3548 e demais docs do SEI 2026.019192.</t>
  </si>
  <si>
    <t>3548/2026</t>
  </si>
  <si>
    <t>1932/2026</t>
  </si>
  <si>
    <t>2026.019192</t>
  </si>
  <si>
    <t>V DA S ROCHA</t>
  </si>
  <si>
    <t>Liquidação da NE nº2026NE0001413 - Ref. à prestação de serviços gráficos e confecção de materiais personalizados, com o logotipo do Projeto Escutar (50 GARRAFAS TÉRMICAS), conforme Ata de Registro de Preços nº 15.2025.CPL, NF-e nº 198 e documentos constantes do SEI 2026.020245.</t>
  </si>
  <si>
    <t>198/2026</t>
  </si>
  <si>
    <t>1933/2026</t>
  </si>
  <si>
    <t>2026.020245</t>
  </si>
  <si>
    <t>Liquidação da NE nº 2025NE0001371 - Ref. à prestação de serviços de publicação de atos oficiais e notas de interesse público da PGJ/MPAM, em jornal diário de grande circulação no Estado do Amazonas, referente a Agosto/2026, Contrato 018/2023-MP/PGJ, 3º Termo Aditivo, NF nº 2970, SEI 2026.022186.</t>
  </si>
  <si>
    <t>2970/2026</t>
  </si>
  <si>
    <t>1938/2026</t>
  </si>
  <si>
    <t>2026.022186</t>
  </si>
  <si>
    <t>VIA DIRETA TELECOMUNICACOES VIA SATELITE E INTERNET LTDA</t>
  </si>
  <si>
    <t>Liquidação da NE nº 2026NE0000831 - Ref. serviços de conectividade à internet via satélite LEO e cessão de infraestrutura/equip. de rede p/ PJs do Interior, CA 023/2024-MPAM, 1º TA, comp. Julho/2026, NFCom 467, SEI 2026.018326.</t>
  </si>
  <si>
    <t>467/2026</t>
  </si>
  <si>
    <t>1939/2026</t>
  </si>
  <si>
    <t>2026.018326</t>
  </si>
  <si>
    <t>Liquidação da NE nº 2026NE0000874 - Ref. serviços de conectividade à internet via satélite LEO e cessão de infraestrutura/equip. de rede p/ PJs do Interior, CA 023/2024-MPAM, 1º TA, comp. Julho/2026, NFS-e 397, SEI 2026.018326.</t>
  </si>
  <si>
    <t>397/2026</t>
  </si>
  <si>
    <t>1940/2026</t>
  </si>
  <si>
    <t>Liquidação da NE nº 2026NE0000800 - Referente ao fornecimento de energia elétrica dos Prédios Sede, Anexo Administrativo e Unidade da Belo Horizonte, CA nº 004/2024-MP/PGJ, competência agosto/2026, conf. Fatura nº 869937.08/2026.01 e documentos no SEI 2026.021215.</t>
  </si>
  <si>
    <t>86993708/2026</t>
  </si>
  <si>
    <t>1949/2026</t>
  </si>
  <si>
    <t>2026.021215</t>
  </si>
  <si>
    <t>Fonte da informação: Sistema eletronico de informações (SEI) e sistema AFI. DOF/MPAM.</t>
  </si>
  <si>
    <t>FUNDAMENTO LEGAL: Lei nº 4.320/1964, art. 63; Decreto nº 93.872/1986, art. 36; Lei nº</t>
  </si>
  <si>
    <t>8.666/1993 art. 73; Lei nº 14.129/2021, art. 29, § 2º, VI; Lei nº 14.133/2021, arts. 140 e 141, § 3º; e</t>
  </si>
  <si>
    <t>Instrução Normativa nº 2/2016 do Ministério do Planejamento, art. 3º.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</si>
</sst>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[$-416]d/m/yyyy"/>
    <numFmt numFmtId="167" formatCode="_-&quot;R$ &quot;* #,##0.00_-;&quot;-R$ &quot;* #,##0.00_-;_-&quot;R$ &quot;* \-??_-;_-@_-"/>
    <numFmt numFmtId="168" formatCode="&quot;R$&quot;\ #,##0.00"/>
    <numFmt numFmtId="169" formatCode="_-[$R$-416]\ * #,##0.00_-;\-[$R$-416]\ * #,##0.00_-;_-[$R$-416]\ * &quot;-&quot;??_-;_-@_-"/>
  </numFmts>
  <fonts count="1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Liberation Sans1"/>
      <family val="2"/>
      <charset val="1"/>
    </font>
    <font>
      <b/>
      <sz val="14"/>
      <color rgb="FFFF0000"/>
      <name val="Arial1"/>
      <charset val="1"/>
    </font>
    <font>
      <b/>
      <sz val="16"/>
      <color rgb="FF000000"/>
      <name val="Arial1"/>
      <charset val="1"/>
    </font>
    <font>
      <b/>
      <sz val="14"/>
      <color rgb="FF000000"/>
      <name val="Arial"/>
      <family val="2"/>
      <charset val="1"/>
    </font>
    <font>
      <b/>
      <sz val="14"/>
      <color theme="4" tint="-0.249977111117893"/>
      <name val="Arial"/>
      <family val="2"/>
    </font>
    <font>
      <b/>
      <sz val="12"/>
      <color rgb="FFFFFFFF"/>
      <name val="Arial1"/>
      <charset val="1"/>
    </font>
    <font>
      <sz val="11"/>
      <name val="Calibri"/>
      <family val="2"/>
    </font>
    <font>
      <u/>
      <sz val="11"/>
      <color rgb="FF0000FF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C00000"/>
      </patternFill>
    </fill>
    <fill>
      <patternFill patternType="solid">
        <fgColor rgb="FF808080"/>
        <bgColor rgb="FF969696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167" fontId="1" fillId="0" borderId="0" applyBorder="0" applyProtection="0"/>
    <xf numFmtId="0" fontId="9" fillId="0" borderId="0" applyBorder="0" applyProtection="0"/>
    <xf numFmtId="0" fontId="2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left"/>
    </xf>
    <xf numFmtId="0" fontId="5" fillId="0" borderId="1" xfId="3" applyFont="1" applyBorder="1" applyAlignment="1">
      <alignment horizontal="left"/>
    </xf>
    <xf numFmtId="0" fontId="7" fillId="2" borderId="2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/>
    </xf>
    <xf numFmtId="0" fontId="7" fillId="3" borderId="2" xfId="3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2" applyAlignment="1">
      <alignment wrapText="1"/>
    </xf>
    <xf numFmtId="0" fontId="9" fillId="0" borderId="2" xfId="2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67" fontId="8" fillId="0" borderId="2" xfId="1" applyFont="1" applyBorder="1" applyAlignment="1" applyProtection="1">
      <alignment vertical="center" wrapText="1"/>
    </xf>
    <xf numFmtId="0" fontId="10" fillId="0" borderId="0" xfId="0" applyFont="1" applyAlignment="1">
      <alignment wrapText="1"/>
    </xf>
    <xf numFmtId="0" fontId="9" fillId="0" borderId="2" xfId="2" applyBorder="1" applyAlignment="1">
      <alignment wrapText="1"/>
    </xf>
    <xf numFmtId="0" fontId="10" fillId="0" borderId="2" xfId="2" applyFont="1" applyBorder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167" fontId="8" fillId="0" borderId="2" xfId="1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9" fillId="0" borderId="2" xfId="2" applyBorder="1" applyAlignment="1">
      <alignment horizontal="center" vertical="center" wrapText="1"/>
    </xf>
    <xf numFmtId="0" fontId="10" fillId="0" borderId="0" xfId="0" applyFont="1"/>
    <xf numFmtId="0" fontId="8" fillId="0" borderId="0" xfId="0" applyFont="1"/>
    <xf numFmtId="0" fontId="9" fillId="0" borderId="0" xfId="2" applyAlignment="1">
      <alignment horizontal="center" vertical="center"/>
    </xf>
    <xf numFmtId="0" fontId="9" fillId="0" borderId="2" xfId="2" applyBorder="1" applyAlignment="1" applyProtection="1">
      <alignment wrapText="1"/>
    </xf>
    <xf numFmtId="168" fontId="8" fillId="0" borderId="2" xfId="0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wrapText="1"/>
    </xf>
    <xf numFmtId="0" fontId="9" fillId="0" borderId="3" xfId="2" applyBorder="1" applyAlignment="1">
      <alignment horizontal="center" vertical="center"/>
    </xf>
    <xf numFmtId="0" fontId="9" fillId="0" borderId="3" xfId="2" applyBorder="1" applyAlignment="1">
      <alignment horizontal="center" vertical="center" wrapText="1"/>
    </xf>
    <xf numFmtId="169" fontId="8" fillId="0" borderId="2" xfId="1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/>
    </xf>
    <xf numFmtId="0" fontId="12" fillId="0" borderId="2" xfId="2" applyFont="1" applyBorder="1" applyAlignment="1">
      <alignment vertical="center" wrapText="1"/>
    </xf>
    <xf numFmtId="166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167" fontId="8" fillId="0" borderId="2" xfId="1" applyFont="1" applyBorder="1" applyAlignment="1" applyProtection="1">
      <alignment vertical="center"/>
    </xf>
    <xf numFmtId="167" fontId="8" fillId="0" borderId="2" xfId="1" applyFont="1" applyBorder="1" applyAlignment="1" applyProtection="1">
      <alignment horizontal="center" vertical="center" wrapText="1"/>
    </xf>
    <xf numFmtId="167" fontId="8" fillId="0" borderId="2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4" xfId="0" applyBorder="1" applyAlignment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</cellXfs>
  <cellStyles count="4">
    <cellStyle name="Hiperlink" xfId="2" builtinId="8"/>
    <cellStyle name="Moeda" xfId="1" builtinId="4"/>
    <cellStyle name="Normal" xfId="0" builtinId="0"/>
    <cellStyle name="Normal 2" xfId="3" xr:uid="{095E20C6-75E4-4A71-9FC4-F10D813CBF32}"/>
  </cellStyles>
  <dxfs count="2">
    <dxf>
      <numFmt numFmtId="165" formatCode="00&quot;.&quot;000&quot;.&quot;000&quot;/&quot;0000&quot;-&quot;00"/>
    </dxf>
    <dxf>
      <numFmt numFmtId="164" formatCode="000&quot;.&quot;000&quot;.&quot;000&quot;-&quot;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885264</xdr:colOff>
      <xdr:row>0</xdr:row>
      <xdr:rowOff>824565</xdr:rowOff>
    </xdr:to>
    <xdr:pic>
      <xdr:nvPicPr>
        <xdr:cNvPr id="2" name="Figuras 7">
          <a:extLst>
            <a:ext uri="{FF2B5EF4-FFF2-40B4-BE49-F238E27FC236}">
              <a16:creationId xmlns:a16="http://schemas.microsoft.com/office/drawing/2014/main" id="{3F286243-8058-478A-8664-9C48E2BF625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133289" cy="824565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peam.sharepoint.com/sites/DOF/Shared%20Documents/General/DOF/ANO%202026/TRANSPAR&#202;NCIA/1%20-%20ORDEM%20CRONOL&#211;GICA%20DE%20PAGAMENTOS/09.%20Setembro/9.%20ORDEM_CRONOL&#211;GICA_%20DE_%20PAGAMENTOS_SETEMBRO.xlsx" TargetMode="External"/><Relationship Id="rId1" Type="http://schemas.openxmlformats.org/officeDocument/2006/relationships/externalLinkPath" Target="9.%20ORDEM_CRONOL&#211;GICA_%20DE_%20PAGAMENTOS_SETEM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ns"/>
      <sheetName val="Locações"/>
      <sheetName val="Serviços"/>
      <sheetName val="Obras"/>
    </sheetNames>
    <sheetDataSet>
      <sheetData sheetId="0">
        <row r="2">
          <cell r="M2" t="str">
            <v>SETEMBRO/2026</v>
          </cell>
        </row>
        <row r="32">
          <cell r="A32" t="str">
            <v>Data da última atualização: 01/10/2026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pam.mp.br/images-j5/DOF/2026/TRANSPARENCIA/Ordem%20Cronologica/Setembro/Servicos/NFS_0658936_2026_ALELO.pdf" TargetMode="External"/><Relationship Id="rId21" Type="http://schemas.openxmlformats.org/officeDocument/2006/relationships/hyperlink" Target="https://www.mpam.mp.br/images-j5/DOF/2026/TRANSPARENCIA/Ordem%20Cronologica/Setembro/Servicos/NFS_3546_2026_SOFTPLAN.pdf" TargetMode="External"/><Relationship Id="rId42" Type="http://schemas.openxmlformats.org/officeDocument/2006/relationships/hyperlink" Target="https://www.mpam.mp.br/images/4%C2%BA_TA_ao_CT_019-2021_9db96.pdf" TargetMode="External"/><Relationship Id="rId63" Type="http://schemas.openxmlformats.org/officeDocument/2006/relationships/hyperlink" Target="https://www.mpam.mp.br/images/4%C2%BA_TA_ao_CT_019-2021_9db96.pdf" TargetMode="External"/><Relationship Id="rId84" Type="http://schemas.openxmlformats.org/officeDocument/2006/relationships/hyperlink" Target="https://www.mpam.mp.br/images-j5/DOF/2026/TRANSPARENCIA/Ordem%20Cronologica/Setembro/Servicos/NFS_883_2026_JF.pdf" TargetMode="External"/><Relationship Id="rId138" Type="http://schemas.openxmlformats.org/officeDocument/2006/relationships/hyperlink" Target="https://www.mpam.mp.br/images-j5/DCCON/2026/TERMOS%20ADITIVOS%20-%20CONTRATO/1o%20TA%20AO%20CT%20020-2025.pdf" TargetMode="External"/><Relationship Id="rId159" Type="http://schemas.openxmlformats.org/officeDocument/2006/relationships/drawing" Target="../drawings/drawing1.xml"/><Relationship Id="rId107" Type="http://schemas.openxmlformats.org/officeDocument/2006/relationships/hyperlink" Target="https://www.mpam.mp.br/images-j5/DOF/2026/TRANSPARENCIA/Ordem%20Cronologica/Setembro/Servicos/FATURA_0411310108_2026_AMBAR_ENERGIA.pdf" TargetMode="External"/><Relationship Id="rId11" Type="http://schemas.openxmlformats.org/officeDocument/2006/relationships/hyperlink" Target="https://www.mpam.mp.br/images-j5/DOF/2026/TRANSPARENCIA/Ordem%20Cronologica/Setembro/Servicos/NFS_180_2026_CONTEMPORANEO.pdf" TargetMode="External"/><Relationship Id="rId32" Type="http://schemas.openxmlformats.org/officeDocument/2006/relationships/hyperlink" Target="https://www.mpam.mp.br/images-j5/DCCON/2026/TERMOS%20ADITIVOS%20-%20CONTRATO/3o%20TA%20a%20CC%20007-2023.pdf" TargetMode="External"/><Relationship Id="rId53" Type="http://schemas.openxmlformats.org/officeDocument/2006/relationships/hyperlink" Target="https://www.mpam.mp.br/images-j5/DOF/2026/TRANSPARENCIA/Ordem%20Cronologica/Setembro/Servicos/NFS_56_2026_CREDENCIAL.pdf" TargetMode="External"/><Relationship Id="rId74" Type="http://schemas.openxmlformats.org/officeDocument/2006/relationships/hyperlink" Target="https://www.mpam.mp.br/images/1%C2%BA_TA_%C3%A0_CC_006-2022_-_MP-PGJ_db10d.pdf" TargetMode="External"/><Relationship Id="rId128" Type="http://schemas.openxmlformats.org/officeDocument/2006/relationships/hyperlink" Target="https://www.mpam.mp.br/images-j5/DOF/2026/TRANSPARENCIA/Ordem%20Cronologica/Setembro/Servicos/FATURA_11555533104_2026_AMBAR_ENERGIA.pdf" TargetMode="External"/><Relationship Id="rId149" Type="http://schemas.openxmlformats.org/officeDocument/2006/relationships/hyperlink" Target="https://www.mpam.mp.br/images/CT_27-2024_-_MP-PGJ_e0a09.pdf" TargetMode="External"/><Relationship Id="rId5" Type="http://schemas.openxmlformats.org/officeDocument/2006/relationships/hyperlink" Target="https://www.mpam.mp.br/images-j5/DOF/2026/TRANSPARENCIA/Ordem%20Cronologica/Setembro/Servicos/NFS_3547_2026_SOFTPLAN.pdf" TargetMode="External"/><Relationship Id="rId95" Type="http://schemas.openxmlformats.org/officeDocument/2006/relationships/hyperlink" Target="https://www.mpam.mp.br/images-j5/DOF/2026/TRANSPARENCIA/Ordem%20Cronologica/Setembro/Servicos/NFS_1083_2026_2KS.pdf" TargetMode="External"/><Relationship Id="rId22" Type="http://schemas.openxmlformats.org/officeDocument/2006/relationships/hyperlink" Target="https://www.mpam.mp.br/images-j5/DOF/2026/TRANSPARENCIA/Ordem%20Cronologica/Setembro/Servicos/NFS_1194_2026_F_ALVES.pdf" TargetMode="External"/><Relationship Id="rId43" Type="http://schemas.openxmlformats.org/officeDocument/2006/relationships/hyperlink" Target="https://www.mpam.mp.br/images/1%C2%BA_TA_ao_CT_009-2024_-_MP-PGJ_7a3bf.pdf" TargetMode="External"/><Relationship Id="rId64" Type="http://schemas.openxmlformats.org/officeDocument/2006/relationships/hyperlink" Target="https://www.mpam.mp.br/images/2%C2%BA_TA_ao_CT_024-2023_6bd18.pdf" TargetMode="External"/><Relationship Id="rId118" Type="http://schemas.openxmlformats.org/officeDocument/2006/relationships/hyperlink" Target="https://www.mpam.mp.br/images-j5/DOF/2026/TRANSPARENCIA/Ordem%20Cronologica/Setembro/Servicos/NFS_0315018_2026_ALELO.pdf" TargetMode="External"/><Relationship Id="rId139" Type="http://schemas.openxmlformats.org/officeDocument/2006/relationships/hyperlink" Target="https://www.mpam.mp.br/images-j5/DCCON/2026/TERMOS%20ADITIVOS%20-%20CONTRATO/1o%20TA%20AO%20CT%20020-2025.pdf" TargetMode="External"/><Relationship Id="rId80" Type="http://schemas.openxmlformats.org/officeDocument/2006/relationships/hyperlink" Target="https://www.mpam.mp.br/images-j5/DOF/2026/TRANSPARENCIA/Ordem%20Cronologica/Setembro/Servicos/FATURA_723344904309008_2026_COSAMA_CAREIRO_DA_VARZEA.pdf" TargetMode="External"/><Relationship Id="rId85" Type="http://schemas.openxmlformats.org/officeDocument/2006/relationships/hyperlink" Target="https://www.mpam.mp.br/images-j5/DOF/2026/TRANSPARENCIA/Ordem%20Cronologica/Setembro/Servicos/NFS_883_2026_JF.pdf" TargetMode="External"/><Relationship Id="rId150" Type="http://schemas.openxmlformats.org/officeDocument/2006/relationships/hyperlink" Target="https://www.mpam.mp.br/images/CT_27-2024_-_MP-PGJ_e0a09.pdf" TargetMode="External"/><Relationship Id="rId155" Type="http://schemas.openxmlformats.org/officeDocument/2006/relationships/hyperlink" Target="https://www.mpam.mp.br/images/1%C2%BA_TA_ao_CT_04-2024_-_MP-PGJ_08dce.pdf" TargetMode="External"/><Relationship Id="rId12" Type="http://schemas.openxmlformats.org/officeDocument/2006/relationships/hyperlink" Target="https://www.mpam.mp.br/images-j5/DOF/2026/TRANSPARENCIA/Ordem%20Cronologica/Setembro/Servicos/NFS_178_2026_CONTEMPORANEO.pdf" TargetMode="External"/><Relationship Id="rId17" Type="http://schemas.openxmlformats.org/officeDocument/2006/relationships/hyperlink" Target="https://www.mpam.mp.br/images-j5/DOF/2026/TRANSPARENCIA/Ordem%20Cronologica/Setembro/Servicos/NFS_165_2026_A_S_PINTO.pdf" TargetMode="External"/><Relationship Id="rId33" Type="http://schemas.openxmlformats.org/officeDocument/2006/relationships/hyperlink" Target="https://www.mpam.mp.br/images/1%C2%BA_TAP_a_CCT_n%C2%BA_05-2022_-_MP-PGJ_-_2022.015927_31e5f.pdf" TargetMode="External"/><Relationship Id="rId38" Type="http://schemas.openxmlformats.org/officeDocument/2006/relationships/hyperlink" Target="https://www.mpam.mp.br/images-j5/DCCON/2026/TERMOS%20ADITIVOS%20-%20CONTRATO/4o%20TA%20AO%20CT%20010-2023.pdf" TargetMode="External"/><Relationship Id="rId59" Type="http://schemas.openxmlformats.org/officeDocument/2006/relationships/hyperlink" Target="https://www.mpam.mp.br/images/CT_27-2024_-_MP-PGJ_e0a09.pdf" TargetMode="External"/><Relationship Id="rId103" Type="http://schemas.openxmlformats.org/officeDocument/2006/relationships/hyperlink" Target="https://www.mpam.mp.br/images/1%C2%BA_TA_ao_CT_009-2024_-_MP-PGJ_7a3bf.pdf" TargetMode="External"/><Relationship Id="rId108" Type="http://schemas.openxmlformats.org/officeDocument/2006/relationships/hyperlink" Target="https://www.mpam.mp.br/images-j5/DOF/2026/TRANSPARENCIA/Ordem%20Cronologica/Setembro/Servicos/FATURA_0607006008_2026_AMBAR_ENERGIA.pdf" TargetMode="External"/><Relationship Id="rId124" Type="http://schemas.openxmlformats.org/officeDocument/2006/relationships/hyperlink" Target="https://www.mpam.mp.br/images-j5/DOF/2026/TRANSPARENCIA/Ordem%20Cronologica/Setembro/Servicos/FATURA_11555533004_2026_AMBAR_ENERGIA.pdf" TargetMode="External"/><Relationship Id="rId129" Type="http://schemas.openxmlformats.org/officeDocument/2006/relationships/hyperlink" Target="https://www.mpam.mp.br/images-j5/DOF/2026/TRANSPARENCIA/Ordem%20Cronologica/Setembro/Servicos/FATURA_11883717007_2026_AMBAR_ENERGIA.pdf" TargetMode="External"/><Relationship Id="rId54" Type="http://schemas.openxmlformats.org/officeDocument/2006/relationships/hyperlink" Target="https://www.mpam.mp.br/images-j5/DOF/2026/TRANSPARENCIA/Ordem%20Cronologica/Setembro/Servicos/NFS_621_2026_ALFAMA.pdf" TargetMode="External"/><Relationship Id="rId70" Type="http://schemas.openxmlformats.org/officeDocument/2006/relationships/hyperlink" Target="https://www.mpam.mp.br/images-j5/DCCON/2026/TERMOS%20ADITIVOS%20-%20CONTRATO/3o%20TA%20ao%20CT%20008-2024.pdf" TargetMode="External"/><Relationship Id="rId75" Type="http://schemas.openxmlformats.org/officeDocument/2006/relationships/hyperlink" Target="https://www.mpam.mp.br/images/1%C2%BA_TA_%C3%A0_CC_006-2022_-_MP-PGJ_db10d.pdf" TargetMode="External"/><Relationship Id="rId91" Type="http://schemas.openxmlformats.org/officeDocument/2006/relationships/hyperlink" Target="https://www.mpam.mp.br/images-j5/DOF/2026/TRANSPARENCIA/Ordem%20Cronologica/Setembro/Servicos/FATURA_105766_2026_TELEFONICA.pdf" TargetMode="External"/><Relationship Id="rId96" Type="http://schemas.openxmlformats.org/officeDocument/2006/relationships/hyperlink" Target="https://www.mpam.mp.br/images-j5/DOF/2026/TRANSPARENCIA/Ordem%20Cronologica/Setembro/Servicos/NFS_8146_2026_MCR.pdf" TargetMode="External"/><Relationship Id="rId140" Type="http://schemas.openxmlformats.org/officeDocument/2006/relationships/hyperlink" Target="https://www.mpam.mp.br/images-j5/DCCON/2026/TERMOS%20ADITIVOS%20-%20CONTRATO/1o%20TA%20AO%20CT%20020-2025.pdf" TargetMode="External"/><Relationship Id="rId145" Type="http://schemas.openxmlformats.org/officeDocument/2006/relationships/hyperlink" Target="https://www.mpam.mp.br/images/CT_27-2024_-_MP-PGJ_e0a09.pdf" TargetMode="External"/><Relationship Id="rId1" Type="http://schemas.openxmlformats.org/officeDocument/2006/relationships/hyperlink" Target="https://www.mpam.mp.br/images-j5/DOF/2026/TRANSPARENCIA/Ordem%20Cronologica/Setembro/Servicos/FATURA_3508_2026_PREVILEMOS.pdf" TargetMode="External"/><Relationship Id="rId6" Type="http://schemas.openxmlformats.org/officeDocument/2006/relationships/hyperlink" Target="https://www.mpam.mp.br/images-j5/DOF/2026/TRANSPARENCIA/Ordem%20Cronologica/Setembro/Servicos/NFS_16_2026_SERVIX.pdf" TargetMode="External"/><Relationship Id="rId23" Type="http://schemas.openxmlformats.org/officeDocument/2006/relationships/hyperlink" Target="https://www.mpam.mp.br/images-j5/DOF/2026/TRANSPARENCIA/Ordem%20Cronologica/Setembro/Servicos/NFS_2655_2026_FIOS_TECNOLOGIA.pdf" TargetMode="External"/><Relationship Id="rId28" Type="http://schemas.openxmlformats.org/officeDocument/2006/relationships/hyperlink" Target="https://www.mpam.mp.br/images-j5/DCCON/2026/TERMOS%20ADITIVOS%20-%20CONTRATO/3o%20TA%20ao%20CT%20008-2024.pdf" TargetMode="External"/><Relationship Id="rId49" Type="http://schemas.openxmlformats.org/officeDocument/2006/relationships/hyperlink" Target="https://www.mpam.mp.br/images-j5/DOF/2026/TRANSPARENCIA/Ordem%20Cronologica/Setembro/Servicos/FATURA_86993708_2026_AMBAR.pdf" TargetMode="External"/><Relationship Id="rId114" Type="http://schemas.openxmlformats.org/officeDocument/2006/relationships/hyperlink" Target="https://www.mpam.mp.br/images-j5/DOF/2026/TRANSPARENCIA/Ordem%20Cronologica/Setembro/Servicos/NFS_3548_2026_SOFTPLAN.pdf" TargetMode="External"/><Relationship Id="rId119" Type="http://schemas.openxmlformats.org/officeDocument/2006/relationships/hyperlink" Target="https://www.mpam.mp.br/images-j5/DOF/2026/TRANSPARENCIA/Ordem%20Cronologica/Setembro/Servicos/NFS_0315018_2026_ALELO.pdf" TargetMode="External"/><Relationship Id="rId44" Type="http://schemas.openxmlformats.org/officeDocument/2006/relationships/hyperlink" Target="https://www.mpam.mp.br/images/2%C2%BA_TA_%C3%A0_CC_007-2023_dae82.pdf" TargetMode="External"/><Relationship Id="rId60" Type="http://schemas.openxmlformats.org/officeDocument/2006/relationships/hyperlink" Target="https://www.mpam.mp.br/images/CT_27-2024_-_MP-PGJ_e0a09.pdf" TargetMode="External"/><Relationship Id="rId65" Type="http://schemas.openxmlformats.org/officeDocument/2006/relationships/hyperlink" Target="https://www.mpam.mp.br/images-j5/DCCON/2026/TERMOS%20ADITIVOS%20-%20CONTRATO/1o%20TA%20ao%20CT%20009-2026.pdf" TargetMode="External"/><Relationship Id="rId81" Type="http://schemas.openxmlformats.org/officeDocument/2006/relationships/hyperlink" Target="https://www.mpam.mp.br/images-j5/DOF/2026/TRANSPARENCIA/Ordem%20Cronologica/Setembro/Servicos/FATURA_723344910756408_2026_COSAMA_CODAJAS.pdf" TargetMode="External"/><Relationship Id="rId86" Type="http://schemas.openxmlformats.org/officeDocument/2006/relationships/hyperlink" Target="https://www.mpam.mp.br/images-j5/DOF/2026/TRANSPARENCIA/Ordem%20Cronologica/Setembro/Servicos/NFS_883_2026_JF.pdf" TargetMode="External"/><Relationship Id="rId130" Type="http://schemas.openxmlformats.org/officeDocument/2006/relationships/hyperlink" Target="https://www.mpam.mp.br/images-j5/DOF/2026/TRANSPARENCIA/Ordem%20Cronologica/Setembro/Servicos/FATURA_11769574506_2026_AMBAR_ENERGIA.pdf" TargetMode="External"/><Relationship Id="rId135" Type="http://schemas.openxmlformats.org/officeDocument/2006/relationships/hyperlink" Target="https://www.mpam.mp.br/images-j5/DCCON/2026/CONVENIOS%20E%20ACORDOS/TCU%20003-2026%20-%20TJAM.pdf" TargetMode="External"/><Relationship Id="rId151" Type="http://schemas.openxmlformats.org/officeDocument/2006/relationships/hyperlink" Target="https://www.mpam.mp.br/images/CT_27-2024_-_MP-PGJ_e0a09.pdf" TargetMode="External"/><Relationship Id="rId156" Type="http://schemas.openxmlformats.org/officeDocument/2006/relationships/hyperlink" Target="https://www.mpam.mp.br/images-j5/DOF/2026/TRANSPARENCIA/Ordem%20Cronologica/Setembro/Servicos/FATURA_86993708_2026_AMBAR_ENERGIA.pdf" TargetMode="External"/><Relationship Id="rId13" Type="http://schemas.openxmlformats.org/officeDocument/2006/relationships/hyperlink" Target="https://www.mpam.mp.br/images-j5/DOF/2026/TRANSPARENCIA/Ordem%20Cronologica/Setembro/Servicos/BOLETO_290912883075199933_2026_CREA_AM.pdf" TargetMode="External"/><Relationship Id="rId18" Type="http://schemas.openxmlformats.org/officeDocument/2006/relationships/hyperlink" Target="https://www.mpam.mp.br/images-j5/DOF/2026/TRANSPARENCIA/Ordem%20Cronologica/Setembro/Servicos/FATURA_2307408_2026_SAAE_ITACOATIARA.pdf" TargetMode="External"/><Relationship Id="rId39" Type="http://schemas.openxmlformats.org/officeDocument/2006/relationships/hyperlink" Target="https://www.mpam.mp.br/images-j5/DCCON/2026/TERMOS%20ADITIVOS%20-%20CONTRATO/3o%20TA%20ao%20CT%20018-2023.pdf" TargetMode="External"/><Relationship Id="rId109" Type="http://schemas.openxmlformats.org/officeDocument/2006/relationships/hyperlink" Target="https://www.mpam.mp.br/images-j5/DOF/2026/TRANSPARENCIA/Ordem%20Cronologica/Setembro/Servicos/FATURA_11527321704_2026_AMBAR_ENERGIA.pdf" TargetMode="External"/><Relationship Id="rId34" Type="http://schemas.openxmlformats.org/officeDocument/2006/relationships/hyperlink" Target="https://www.mpam.mp.br/images-j5/DCCON/2026/TERMOS%20ADITIVOS%20-%20CONTRATO/2o%20TA%20ao%20CT%20017-2024.pdf" TargetMode="External"/><Relationship Id="rId50" Type="http://schemas.openxmlformats.org/officeDocument/2006/relationships/hyperlink" Target="https://www.mpam.mp.br/images-j5/DOF/2026/TRANSPARENCIA/Ordem%20Cronologica/Setembro/Servicos/FATURA_86993708_2026_AMBAR.pdf" TargetMode="External"/><Relationship Id="rId55" Type="http://schemas.openxmlformats.org/officeDocument/2006/relationships/hyperlink" Target="https://www.mpam.mp.br/images-j5/DOF/2026/TRANSPARENCIA/Ordem%20Cronologica/Setembro/Servicos/NFS_3284_2026_SOFTPLAN.pdf" TargetMode="External"/><Relationship Id="rId76" Type="http://schemas.openxmlformats.org/officeDocument/2006/relationships/hyperlink" Target="https://www.mpam.mp.br/images/1%C2%BA_TA_%C3%A0_CC_006-2022_-_MP-PGJ_db10d.pdf" TargetMode="External"/><Relationship Id="rId97" Type="http://schemas.openxmlformats.org/officeDocument/2006/relationships/hyperlink" Target="https://www.mpam.mp.br/images-j5/DOF/2026/TRANSPARENCIA/Ordem%20Cronologica/Setembro/Servicos/NFS_1488_2026_FACHINELI.pdf" TargetMode="External"/><Relationship Id="rId104" Type="http://schemas.openxmlformats.org/officeDocument/2006/relationships/hyperlink" Target="https://www.mpam.mp.br/images-j5/DOF/2026/TRANSPARENCIA/Ordem%20Cronologica/Setembro/Servicos/NFS_1489_2026_FACHINELI.pdf" TargetMode="External"/><Relationship Id="rId120" Type="http://schemas.openxmlformats.org/officeDocument/2006/relationships/hyperlink" Target="https://www.mpam.mp.br/images-j5/DOF/2026/TRANSPARENCIA/Ordem%20Cronologica/Setembro/Servicos/NFS_0315018_2026_ALELO.pdf" TargetMode="External"/><Relationship Id="rId125" Type="http://schemas.openxmlformats.org/officeDocument/2006/relationships/hyperlink" Target="https://www.mpam.mp.br/images-j5/DOF/2026/TRANSPARENCIA/Ordem%20Cronologica/Setembro/Servicos/FATURA_11922255907_2026_AMBAR_ENERGIA.pdf" TargetMode="External"/><Relationship Id="rId141" Type="http://schemas.openxmlformats.org/officeDocument/2006/relationships/hyperlink" Target="https://www.mpam.mp.br/images/CT_27-2024_-_MP-PGJ_e0a09.pdf" TargetMode="External"/><Relationship Id="rId146" Type="http://schemas.openxmlformats.org/officeDocument/2006/relationships/hyperlink" Target="https://www.mpam.mp.br/images/CT_27-2024_-_MP-PGJ_e0a09.pdf" TargetMode="External"/><Relationship Id="rId7" Type="http://schemas.openxmlformats.org/officeDocument/2006/relationships/hyperlink" Target="https://www.mpam.mp.br/images-j5/DOF/2026/TRANSPARENCIA/Ordem%20Cronologica/Setembro/Servicos/NFS_17_2026_SERVIX.pdf" TargetMode="External"/><Relationship Id="rId71" Type="http://schemas.openxmlformats.org/officeDocument/2006/relationships/hyperlink" Target="https://www.mpam.mp.br/images-j5/DOF/2026/TRANSPARENCIA/Ordem%20Cronologica/Setembro/Servicos/NFS_2815_2026_FIOS_TECNOLOGIA.pdf" TargetMode="External"/><Relationship Id="rId92" Type="http://schemas.openxmlformats.org/officeDocument/2006/relationships/hyperlink" Target="https://www.mpam.mp.br/images-j5/DOF/2026/TRANSPARENCIA/Ordem%20Cronologica/Setembro/Servicos/NFS_269_2026_MACRO.pdf" TargetMode="External"/><Relationship Id="rId2" Type="http://schemas.openxmlformats.org/officeDocument/2006/relationships/hyperlink" Target="https://www.mpam.mp.br/images-j5/DOF/2026/TRANSPARENCIA/Ordem%20Cronologica/Setembro/Servicos/NFS_2256_2026_FACHINELI.pdf" TargetMode="External"/><Relationship Id="rId29" Type="http://schemas.openxmlformats.org/officeDocument/2006/relationships/hyperlink" Target="https://www.mpam.mp.br/images-j5/DCCON/2026/TERMOS%20ADITIVOS%20-%20CONTRATO/4o%20TA%20ao%20CT%20022-2023.pdf" TargetMode="External"/><Relationship Id="rId24" Type="http://schemas.openxmlformats.org/officeDocument/2006/relationships/hyperlink" Target="https://www.mpam.mp.br/images-j5/DOF/2026/TRANSPARENCIA/Ordem%20Cronologica/Setembro/Servicos/NFS_2655_2026_FIOS_TECNOLOGIA.pdf" TargetMode="External"/><Relationship Id="rId40" Type="http://schemas.openxmlformats.org/officeDocument/2006/relationships/hyperlink" Target="https://www.mpam.mp.br/images/1%C2%BA_TA_ao_CT_004-2023_-_MP-PGJ_67ebc.pdf" TargetMode="External"/><Relationship Id="rId45" Type="http://schemas.openxmlformats.org/officeDocument/2006/relationships/hyperlink" Target="https://www.mpam.mp.br/images-j5/DOF/2026/TRANSPARENCIA/Ordem%20Cronologica/Setembro/Servicos/BOLETO_202609090001149094_2026_TELEFONICA_BRASIL.pdf" TargetMode="External"/><Relationship Id="rId66" Type="http://schemas.openxmlformats.org/officeDocument/2006/relationships/hyperlink" Target="https://www.mpam.mp.br/images-j5/DCCON/2026/CONTRATOS/CT%20004-2026.pdf" TargetMode="External"/><Relationship Id="rId87" Type="http://schemas.openxmlformats.org/officeDocument/2006/relationships/hyperlink" Target="https://www.mpam.mp.br/images-j5/DCCON/2026/TERMOS%20ADITIVOS%20-%20CONTRATO/3o%20TA%20AO%20CT%20018-2025.pdf" TargetMode="External"/><Relationship Id="rId110" Type="http://schemas.openxmlformats.org/officeDocument/2006/relationships/hyperlink" Target="https://www.mpam.mp.br/images-j5/DOF/2026/TRANSPARENCIA/Ordem%20Cronologica/Setembro/Servicos/FATURA_11647753405_2026_AMBAR_ENERGIA.pdf" TargetMode="External"/><Relationship Id="rId115" Type="http://schemas.openxmlformats.org/officeDocument/2006/relationships/hyperlink" Target="https://www.mpam.mp.br/images-j5/DOF/2026/TRANSPARENCIA/Ordem%20Cronologica/Setembro/Servicos/MEMORANDO_205_2026_TJAM.pdf" TargetMode="External"/><Relationship Id="rId131" Type="http://schemas.openxmlformats.org/officeDocument/2006/relationships/hyperlink" Target="https://www.mpam.mp.br/images/1%C2%BA_TA_ao_CT_023-2024_-_MP-PGJ_8a6fe.pdf" TargetMode="External"/><Relationship Id="rId136" Type="http://schemas.openxmlformats.org/officeDocument/2006/relationships/hyperlink" Target="https://www.mpam.mp.br/images/1%C2%BA_TA_ao_CT_008-2025_5e850.pdf" TargetMode="External"/><Relationship Id="rId157" Type="http://schemas.openxmlformats.org/officeDocument/2006/relationships/hyperlink" Target="https://www.mpam.mp.br/images-j5/DOF/2026/TRANSPARENCIA/Ordem%20Cronologica/Setembro/Bens/NF_198_2026_V_S_DA_ROCHA.pdf" TargetMode="External"/><Relationship Id="rId61" Type="http://schemas.openxmlformats.org/officeDocument/2006/relationships/hyperlink" Target="https://www.mpam.mp.br/images/3%C2%BA_TA_ao_CT_035-2021_-_MP-PGJ_f068e.pdf" TargetMode="External"/><Relationship Id="rId82" Type="http://schemas.openxmlformats.org/officeDocument/2006/relationships/hyperlink" Target="https://www.mpam.mp.br/images-j5/DOF/2026/TRANSPARENCIA/Ordem%20Cronologica/Setembro/Servicos/FATURA_723344902073408_2026_COSAMA_CARAUARI.pdf" TargetMode="External"/><Relationship Id="rId152" Type="http://schemas.openxmlformats.org/officeDocument/2006/relationships/hyperlink" Target="https://www.mpam.mp.br/images/CT_27-2024_-_MP-PGJ_e0a09.pdf" TargetMode="External"/><Relationship Id="rId19" Type="http://schemas.openxmlformats.org/officeDocument/2006/relationships/hyperlink" Target="https://www.mpam.mp.br/images-j5/DOF/2026/TRANSPARENCIA/Ordem%20Cronologica/Setembro/Servicos/FATURA_3609_2026_PREVILEMOS.pdf" TargetMode="External"/><Relationship Id="rId14" Type="http://schemas.openxmlformats.org/officeDocument/2006/relationships/hyperlink" Target="https://www.mpam.mp.br/images-j5/DOF/2026/TRANSPARENCIA/Ordem%20Cronologica/Setembro/Servicos/NFS_102_2026_G_REFRIGERACAO.pdf" TargetMode="External"/><Relationship Id="rId30" Type="http://schemas.openxmlformats.org/officeDocument/2006/relationships/hyperlink" Target="https://www.mpam.mp.br/images/4%C2%BA_TA_ao_CT_019-2021_9db96.pdf" TargetMode="External"/><Relationship Id="rId35" Type="http://schemas.openxmlformats.org/officeDocument/2006/relationships/hyperlink" Target="https://www.mpam.mp.br/images-j5/DCCON/2026/TERMOS%20ADITIVOS%20-%20CONTRATO/1o%20TA%20AO%20CT%20002-2025.pdf" TargetMode="External"/><Relationship Id="rId56" Type="http://schemas.openxmlformats.org/officeDocument/2006/relationships/hyperlink" Target="https://www.mpam.mp.br/images-j5/DOF/2026/TRANSPARENCIA/Ordem%20Cronologica/Setembro/Servicos/NFS_3283_2026_SOFTPLAN.pdf" TargetMode="External"/><Relationship Id="rId77" Type="http://schemas.openxmlformats.org/officeDocument/2006/relationships/hyperlink" Target="https://www.mpam.mp.br/images/1%C2%BA_TA_%C3%A0_CC_006-2022_-_MP-PGJ_db10d.pdf" TargetMode="External"/><Relationship Id="rId100" Type="http://schemas.openxmlformats.org/officeDocument/2006/relationships/hyperlink" Target="https://www.mpam.mp.br/images/1%C2%BA_TA_ao_CT_009-2024_-_MP-PGJ_7a3bf.pdf" TargetMode="External"/><Relationship Id="rId105" Type="http://schemas.openxmlformats.org/officeDocument/2006/relationships/hyperlink" Target="https://www.mpam.mp.br/images/4%C2%BA_TA_ao_CT_019-2021_9db96.pdf" TargetMode="External"/><Relationship Id="rId126" Type="http://schemas.openxmlformats.org/officeDocument/2006/relationships/hyperlink" Target="https://www.mpam.mp.br/images-j5/DOF/2026/TRANSPARENCIA/Ordem%20Cronologica/Setembro/Servicos/FATURA_11799473406_2026_AMBAR_ENERGIA.pdf" TargetMode="External"/><Relationship Id="rId147" Type="http://schemas.openxmlformats.org/officeDocument/2006/relationships/hyperlink" Target="https://www.mpam.mp.br/images/CT_27-2024_-_MP-PGJ_e0a09.pdf" TargetMode="External"/><Relationship Id="rId8" Type="http://schemas.openxmlformats.org/officeDocument/2006/relationships/hyperlink" Target="https://www.mpam.mp.br/images-j5/DOF/2026/TRANSPARENCIA/Ordem%20Cronologica/Setembro/Servicos/NFS_2528_2026_GIBBOR.pdf" TargetMode="External"/><Relationship Id="rId51" Type="http://schemas.openxmlformats.org/officeDocument/2006/relationships/hyperlink" Target="https://www.mpam.mp.br/images-j5/DOF/2026/TRANSPARENCIA/Ordem%20Cronologica/Setembro/Servicos/FATURA_87356_2026_CORREIOS.pdf" TargetMode="External"/><Relationship Id="rId72" Type="http://schemas.openxmlformats.org/officeDocument/2006/relationships/hyperlink" Target="https://www.mpam.mp.br/images/1%C2%BA_TA_%C3%A0_CC_006-2022_-_MP-PGJ_db10d.pdf" TargetMode="External"/><Relationship Id="rId93" Type="http://schemas.openxmlformats.org/officeDocument/2006/relationships/hyperlink" Target="https://www.mpam.mp.br/images/CT_019-2025_e6af8.pdf" TargetMode="External"/><Relationship Id="rId98" Type="http://schemas.openxmlformats.org/officeDocument/2006/relationships/hyperlink" Target="https://www.mpam.mp.br/images-j5/DOF/2026/TRANSPARENCIA/Ordem%20Cronologica/Setembro/Servicos/NFS_1488_2026_FACHINELI.pdf" TargetMode="External"/><Relationship Id="rId121" Type="http://schemas.openxmlformats.org/officeDocument/2006/relationships/hyperlink" Target="https://www.mpam.mp.br/images-j5/DOF/2026/TRANSPARENCIA/Ordem%20Cronologica/Setembro/Servicos/FATURA_12013967808_2026_AMBAR_ENERGIA.pdf" TargetMode="External"/><Relationship Id="rId142" Type="http://schemas.openxmlformats.org/officeDocument/2006/relationships/hyperlink" Target="https://www.mpam.mp.br/images/CT_27-2024_-_MP-PGJ_e0a09.pdf" TargetMode="External"/><Relationship Id="rId3" Type="http://schemas.openxmlformats.org/officeDocument/2006/relationships/hyperlink" Target="https://www.mpam.mp.br/images-j5/DOF/2026/TRANSPARENCIA/Ordem%20Cronologica/Setembro/Servicos/NFS_181_2026_CONTEMPORANEO.pdf" TargetMode="External"/><Relationship Id="rId25" Type="http://schemas.openxmlformats.org/officeDocument/2006/relationships/hyperlink" Target="https://www.mpam.mp.br/images-j5/DOF/2026/TRANSPARENCIA/Ordem%20Cronologica/Setembro/Servicos/NFS_2666_2026_FIOS_TECNOLOGIA.pdf" TargetMode="External"/><Relationship Id="rId46" Type="http://schemas.openxmlformats.org/officeDocument/2006/relationships/hyperlink" Target="https://www.mpam.mp.br/images-j5/DCCON/2026/TERMOS%20ADITIVOS%20-%20CONTRATO/3o%20TA%20ao%20CT%20016-2023.pdf" TargetMode="External"/><Relationship Id="rId67" Type="http://schemas.openxmlformats.org/officeDocument/2006/relationships/hyperlink" Target="https://www.mpam.mp.br/images-j5/DOF/2026/TRANSPARENCIA/Ordem%20Cronologica/Setembro/Servicos/NFS_137_2026_KAIRO_TEIXEIRA.pdf" TargetMode="External"/><Relationship Id="rId116" Type="http://schemas.openxmlformats.org/officeDocument/2006/relationships/hyperlink" Target="https://www.mpam.mp.br/images-j5/DOF/2026/TRANSPARENCIA/Ordem%20Cronologica/Setembro/Servicos/NFS_203960_2026_VR_BENEFICIOS.pdf" TargetMode="External"/><Relationship Id="rId137" Type="http://schemas.openxmlformats.org/officeDocument/2006/relationships/hyperlink" Target="https://www.mpam.mp.br/images-j5/DCCON/2026/TERMOS%20ADITIVOS%20-%20CONTRATO/1o%20TA%20AO%20CT%20020-2025.pdf" TargetMode="External"/><Relationship Id="rId158" Type="http://schemas.openxmlformats.org/officeDocument/2006/relationships/printerSettings" Target="../printerSettings/printerSettings1.bin"/><Relationship Id="rId20" Type="http://schemas.openxmlformats.org/officeDocument/2006/relationships/hyperlink" Target="https://www.mpam.mp.br/images-j5/DOF/2026/TRANSPARENCIA/Ordem%20Cronologica/Setembro/Servicos/FATURA_007_2026_MBM.pdf" TargetMode="External"/><Relationship Id="rId41" Type="http://schemas.openxmlformats.org/officeDocument/2006/relationships/hyperlink" Target="https://www.mpam.mp.br/images/1%C2%BA_TA_ao_CT_004-2023_-_MP-PGJ_67ebc.pdf" TargetMode="External"/><Relationship Id="rId62" Type="http://schemas.openxmlformats.org/officeDocument/2006/relationships/hyperlink" Target="https://www.mpam.mp.br/images/4%C2%BA_TA_ao_CT_019-2021_9db96.pdf" TargetMode="External"/><Relationship Id="rId83" Type="http://schemas.openxmlformats.org/officeDocument/2006/relationships/hyperlink" Target="https://www.mpam.mp.br/images-j5/DOF/2026/TRANSPARENCIA/Ordem%20Cronologica/Setembro/Servicos/FATURA_723344901121208_2026_COSAMA_AUTAZES.pdf" TargetMode="External"/><Relationship Id="rId88" Type="http://schemas.openxmlformats.org/officeDocument/2006/relationships/hyperlink" Target="https://www.mpam.mp.br/images-j5/DCCON/2026/TERMOS%20ADITIVOS%20-%20CONTRATO/3o%20TA%20AO%20CT%20018-2025.pdf" TargetMode="External"/><Relationship Id="rId111" Type="http://schemas.openxmlformats.org/officeDocument/2006/relationships/hyperlink" Target="https://www.mpam.mp.br/images-j5/DOF/2026/TRANSPARENCIA/Ordem%20Cronologica/Setembro/Servicos/NFS_397_2026_VIA_DIRETA.pdf" TargetMode="External"/><Relationship Id="rId132" Type="http://schemas.openxmlformats.org/officeDocument/2006/relationships/hyperlink" Target="https://www.mpam.mp.br/images/1%C2%BA_TA_ao_CT_023-2024_-_MP-PGJ_8a6fe.pdf" TargetMode="External"/><Relationship Id="rId153" Type="http://schemas.openxmlformats.org/officeDocument/2006/relationships/hyperlink" Target="https://www.mpam.mp.br/images/CT_27-2024_-_MP-PGJ_e0a09.pdf" TargetMode="External"/><Relationship Id="rId15" Type="http://schemas.openxmlformats.org/officeDocument/2006/relationships/hyperlink" Target="https://www.mpam.mp.br/images-j5/DOF/2026/TRANSPARENCIA/Ordem%20Cronologica/Setembro/Servicos/NFS_102_2026_G_REFRIGERACAO.pdf" TargetMode="External"/><Relationship Id="rId36" Type="http://schemas.openxmlformats.org/officeDocument/2006/relationships/hyperlink" Target="https://www.mpam.mp.br/images-j5/DCCON/2026/TERMOS%20ADITIVOS%20-%20CONTRATO/6o%20TA%20CT%20025-2022.pdf" TargetMode="External"/><Relationship Id="rId57" Type="http://schemas.openxmlformats.org/officeDocument/2006/relationships/hyperlink" Target="https://www.mpam.mp.br/images-j5/DCCON/2026/TERMOS%20ADITIVOS%20-%20CONTRATO/4o%20TA%20ao%20CT%20019-2023.pdf" TargetMode="External"/><Relationship Id="rId106" Type="http://schemas.openxmlformats.org/officeDocument/2006/relationships/hyperlink" Target="https://www.mpam.mp.br/images-j5/DOF/2026/TRANSPARENCIA/Ordem%20Cronologica/Setembro/Servicos/NFS_3672_2026_SOFTPLAN.pdf" TargetMode="External"/><Relationship Id="rId127" Type="http://schemas.openxmlformats.org/officeDocument/2006/relationships/hyperlink" Target="https://www.mpam.mp.br/images-j5/DOF/2026/TRANSPARENCIA/Ordem%20Cronologica/Setembro/Servicos/FATURA_11677414805_2026_AMBAR_ENERGIA.pdf" TargetMode="External"/><Relationship Id="rId10" Type="http://schemas.openxmlformats.org/officeDocument/2006/relationships/hyperlink" Target="https://www.mpam.mp.br/images-j5/DOF/2026/TRANSPARENCIA/Ordem%20Cronologica/Setembro/Servicos/RECIBO_08_2026_MAPFRE_SEGUROS.pdf" TargetMode="External"/><Relationship Id="rId31" Type="http://schemas.openxmlformats.org/officeDocument/2006/relationships/hyperlink" Target="https://www.mpam.mp.br/images-j5/DCCON/2026/TERMOS%20ADITIVOS%20-%20CONTRATO/2o%20TA%20a%20CC%20007-2024.pdf" TargetMode="External"/><Relationship Id="rId52" Type="http://schemas.openxmlformats.org/officeDocument/2006/relationships/hyperlink" Target="https://www.mpam.mp.br/images-j5/DOF/2026/TRANSPARENCIA/Ordem%20Cronologica/Setembro/Servicos/NFS_47_2026_MASTER.pdf" TargetMode="External"/><Relationship Id="rId73" Type="http://schemas.openxmlformats.org/officeDocument/2006/relationships/hyperlink" Target="https://www.mpam.mp.br/images/1%C2%BA_TA_%C3%A0_CC_006-2022_-_MP-PGJ_db10d.pdf" TargetMode="External"/><Relationship Id="rId78" Type="http://schemas.openxmlformats.org/officeDocument/2006/relationships/hyperlink" Target="https://www.mpam.mp.br/images-j5/DOF/2026/TRANSPARENCIA/Ordem%20Cronologica/Setembro/Servicos/FATURA_723344913469108_2026_COSAMA_JURUA.pdf" TargetMode="External"/><Relationship Id="rId94" Type="http://schemas.openxmlformats.org/officeDocument/2006/relationships/hyperlink" Target="https://www.mpam.mp.br/images-j5/DCCON/2026/TERMOS%20ADITIVOS%20-%20CONTRATO/2o%20TA%20ao%20CT%20019-2024.pdf" TargetMode="External"/><Relationship Id="rId99" Type="http://schemas.openxmlformats.org/officeDocument/2006/relationships/hyperlink" Target="https://www.mpam.mp.br/images/1%C2%BA_TA_ao_CT_009-2024_-_MP-PGJ_7a3bf.pdf" TargetMode="External"/><Relationship Id="rId101" Type="http://schemas.openxmlformats.org/officeDocument/2006/relationships/hyperlink" Target="https://www.mpam.mp.br/images/CT_019-2025_e6af8.pdf" TargetMode="External"/><Relationship Id="rId122" Type="http://schemas.openxmlformats.org/officeDocument/2006/relationships/hyperlink" Target="https://www.mpam.mp.br/images-j5/DOF/2026/TRANSPARENCIA/Ordem%20Cronologica/Setembro/Servicos/FATURA_11799473306_2026_AMBAR_ENERGIA.pdf" TargetMode="External"/><Relationship Id="rId143" Type="http://schemas.openxmlformats.org/officeDocument/2006/relationships/hyperlink" Target="https://www.mpam.mp.br/images/CT_27-2024_-_MP-PGJ_e0a09.pdf" TargetMode="External"/><Relationship Id="rId148" Type="http://schemas.openxmlformats.org/officeDocument/2006/relationships/hyperlink" Target="https://www.mpam.mp.br/images/CT_27-2024_-_MP-PGJ_e0a09.pdf" TargetMode="External"/><Relationship Id="rId4" Type="http://schemas.openxmlformats.org/officeDocument/2006/relationships/hyperlink" Target="https://www.mpam.mp.br/images-j5/DOF/2026/TRANSPARENCIA/Ordem%20Cronologica/Setembro/Servicos/NFS_179_2026_CONTEMPORANEO.pdf" TargetMode="External"/><Relationship Id="rId9" Type="http://schemas.openxmlformats.org/officeDocument/2006/relationships/hyperlink" Target="https://www.mpam.mp.br/images-j5/DOF/2026/TRANSPARENCIA/Ordem%20Cronologica/Setembro/Servicos/NFS_182_2026_CONTEMPORANEO.pdf" TargetMode="External"/><Relationship Id="rId26" Type="http://schemas.openxmlformats.org/officeDocument/2006/relationships/hyperlink" Target="https://www.mpam.mp.br/images-j5/DCCON/2026/TERMOS%20ADITIVOS%20-%20CONTRATO/3o%20TA%20ao%20CT%20008-2024.pdf" TargetMode="External"/><Relationship Id="rId47" Type="http://schemas.openxmlformats.org/officeDocument/2006/relationships/hyperlink" Target="https://www.mpam.mp.br/images-j5/DOF/2026/TRANSPARENCIA/Ordem%20Cronologica/Setembro/Servicos/FATURA_18400_2026_CERRADO.pdf" TargetMode="External"/><Relationship Id="rId68" Type="http://schemas.openxmlformats.org/officeDocument/2006/relationships/hyperlink" Target="https://www.mpam.mp.br/images-j5/DCCON/2026/TERMOS%20ADITIVOS%20-%20CONTRATO/1o%20TA%20AO%20CT%20002-2025.pdf" TargetMode="External"/><Relationship Id="rId89" Type="http://schemas.openxmlformats.org/officeDocument/2006/relationships/hyperlink" Target="https://www.mpam.mp.br/images-j5/DCCON/2026/TERMOS%20ADITIVOS%20-%20CONTRATO/3o%20TA%20AO%20CT%20018-2025.pdf" TargetMode="External"/><Relationship Id="rId112" Type="http://schemas.openxmlformats.org/officeDocument/2006/relationships/hyperlink" Target="https://www.mpam.mp.br/images-j5/DOF/2026/TRANSPARENCIA/Ordem%20Cronologica/Setembro/Servicos/NFS_467_2026_VIA_DIRETA.pdf" TargetMode="External"/><Relationship Id="rId133" Type="http://schemas.openxmlformats.org/officeDocument/2006/relationships/hyperlink" Target="https://www.mpam.mp.br/images-j5/DCCON/2026/TERMOS%20ADITIVOS%20-%20CONTRATO/3o%20TA%20ao%20CT%20018-2023.pdf" TargetMode="External"/><Relationship Id="rId154" Type="http://schemas.openxmlformats.org/officeDocument/2006/relationships/hyperlink" Target="https://www.mpam.mp.br/images/CT_27-2024_-_MP-PGJ_e0a09.pdf" TargetMode="External"/><Relationship Id="rId16" Type="http://schemas.openxmlformats.org/officeDocument/2006/relationships/hyperlink" Target="https://www.mpam.mp.br/images-j5/DOF/2026/TRANSPARENCIA/Ordem%20Cronologica/Setembro/Servicos/NFS_3817_2026_PRODAM.pdf" TargetMode="External"/><Relationship Id="rId37" Type="http://schemas.openxmlformats.org/officeDocument/2006/relationships/hyperlink" Target="https://www.mpam.mp.br/images-j5/DCCON/2026/TERMOS%20ADITIVOS%20-%20CONTRATO/6o%20TA%20CT%20025-2022.pdf" TargetMode="External"/><Relationship Id="rId58" Type="http://schemas.openxmlformats.org/officeDocument/2006/relationships/hyperlink" Target="https://www.mpam.mp.br/images-j5/DCCON/2026/TERMOS%20ADITIVOS%20-%20CONTRATO/4o%20TA%20ao%20CT%20019-2023.pdf" TargetMode="External"/><Relationship Id="rId79" Type="http://schemas.openxmlformats.org/officeDocument/2006/relationships/hyperlink" Target="https://www.mpam.mp.br/images-j5/DOF/2026/TRANSPARENCIA/Ordem%20Cronologica/Setembro/Servicos/FATURA_723344907339408_2026_COSAMA_TABATINGA.pdf" TargetMode="External"/><Relationship Id="rId102" Type="http://schemas.openxmlformats.org/officeDocument/2006/relationships/hyperlink" Target="https://www.mpam.mp.br/images-j5/DOF/2026/TRANSPARENCIA/Ordem%20Cronologica/Setembro/Servicos/NFS_269_2026_MACRO.pdf" TargetMode="External"/><Relationship Id="rId123" Type="http://schemas.openxmlformats.org/officeDocument/2006/relationships/hyperlink" Target="https://www.mpam.mp.br/images-j5/DOF/2026/TRANSPARENCIA/Ordem%20Cronologica/Setembro/Servicos/FATURA_11677414705_2026_AMBAR_ENERGIA.pdf" TargetMode="External"/><Relationship Id="rId144" Type="http://schemas.openxmlformats.org/officeDocument/2006/relationships/hyperlink" Target="https://www.mpam.mp.br/images/CT_27-2024_-_MP-PGJ_e0a09.pdf" TargetMode="External"/><Relationship Id="rId90" Type="http://schemas.openxmlformats.org/officeDocument/2006/relationships/hyperlink" Target="https://www.mpam.mp.br/images-j5/DCCON/2026/TERMOS%20ADITIVOS%20-%20CONTRATO/4o%20TA%20AO%20CT%20016-2023.pdf" TargetMode="External"/><Relationship Id="rId27" Type="http://schemas.openxmlformats.org/officeDocument/2006/relationships/hyperlink" Target="https://www.mpam.mp.br/images-j5/DCCON/2026/TERMOS%20ADITIVOS%20-%20CONTRATO/3o%20TA%20ao%20CT%20008-2024.pdf" TargetMode="External"/><Relationship Id="rId48" Type="http://schemas.openxmlformats.org/officeDocument/2006/relationships/hyperlink" Target="https://www.mpam.mp.br/images-j5/DOF/2026/TRANSPARENCIA/Ordem%20Cronologica/Setembro/Servicos/FATURA_18404_2026_CERRADO.pdf" TargetMode="External"/><Relationship Id="rId69" Type="http://schemas.openxmlformats.org/officeDocument/2006/relationships/hyperlink" Target="https://www.mpam.mp.br/images-j5/DOF/2026/TRANSPARENCIA/Ordem%20Cronologica/Setembro/Servicos/NFS_2517_2026_PRODAM.pdf" TargetMode="External"/><Relationship Id="rId113" Type="http://schemas.openxmlformats.org/officeDocument/2006/relationships/hyperlink" Target="https://www.mpam.mp.br/images-j5/DOF/2026/TRANSPARENCIA/Ordem%20Cronologica/Setembro/Servicos/NFS_2970_2026_GIBBOR.pdf" TargetMode="External"/><Relationship Id="rId134" Type="http://schemas.openxmlformats.org/officeDocument/2006/relationships/hyperlink" Target="https://www.mpam.mp.br/images/4%C2%BA_TA_ao_CT_019-2021_9db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3BAE-39EF-4B52-9C6B-65D131204CA7}">
  <sheetPr>
    <pageSetUpPr fitToPage="1"/>
  </sheetPr>
  <dimension ref="A1:N183"/>
  <sheetViews>
    <sheetView tabSelected="1" topLeftCell="A82" zoomScale="85" zoomScaleNormal="85" zoomScaleSheetLayoutView="80" workbookViewId="0">
      <selection activeCell="K96" sqref="K96"/>
    </sheetView>
  </sheetViews>
  <sheetFormatPr defaultRowHeight="15"/>
  <cols>
    <col min="1" max="1" width="13.7109375" customWidth="1"/>
    <col min="2" max="2" width="14.7109375" customWidth="1"/>
    <col min="3" max="3" width="20.28515625" customWidth="1"/>
    <col min="4" max="4" width="45.28515625" customWidth="1"/>
    <col min="5" max="5" width="29.5703125" style="42" customWidth="1"/>
    <col min="6" max="6" width="24.140625" style="43" customWidth="1"/>
    <col min="7" max="7" width="16.42578125" bestFit="1" customWidth="1"/>
    <col min="8" max="8" width="11.140625" hidden="1" customWidth="1"/>
    <col min="9" max="9" width="16.140625" hidden="1" customWidth="1"/>
    <col min="10" max="10" width="17.7109375" customWidth="1"/>
    <col min="11" max="11" width="17.42578125" customWidth="1"/>
    <col min="12" max="12" width="15.5703125" customWidth="1"/>
    <col min="13" max="13" width="14.7109375" customWidth="1"/>
    <col min="14" max="14" width="14.42578125" customWidth="1"/>
    <col min="16" max="16" width="10.85546875" bestFit="1" customWidth="1"/>
    <col min="17" max="17" width="10.5703125" bestFit="1" customWidth="1"/>
  </cols>
  <sheetData>
    <row r="1" spans="1:13" ht="77.099999999999994" customHeight="1">
      <c r="C1" s="1"/>
      <c r="D1" s="1"/>
      <c r="E1" s="2"/>
      <c r="F1" s="3"/>
      <c r="G1" s="4"/>
      <c r="H1" s="4"/>
      <c r="I1" s="4"/>
      <c r="J1" s="1"/>
    </row>
    <row r="2" spans="1:13" ht="18" customHeight="1">
      <c r="A2" s="5" t="str">
        <f>[1]Bens!M2</f>
        <v>SETEMBRO/2026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20.25" customHeight="1">
      <c r="A3" s="6" t="s">
        <v>0</v>
      </c>
      <c r="B3" s="6"/>
      <c r="C3" s="6"/>
      <c r="D3" s="6"/>
      <c r="E3" s="6"/>
      <c r="F3" s="3"/>
      <c r="G3" s="4"/>
      <c r="H3" s="4"/>
      <c r="I3" s="4"/>
      <c r="J3" s="1"/>
    </row>
    <row r="4" spans="1:13" ht="15" customHeight="1">
      <c r="E4" s="2"/>
      <c r="F4" s="3"/>
    </row>
    <row r="5" spans="1:13" ht="18" customHeight="1">
      <c r="A5" s="7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3" ht="31.5" customHeight="1">
      <c r="A6" s="8" t="s">
        <v>2</v>
      </c>
      <c r="B6" s="8" t="s">
        <v>3</v>
      </c>
      <c r="C6" s="9" t="s">
        <v>4</v>
      </c>
      <c r="D6" s="9" t="s">
        <v>5</v>
      </c>
      <c r="E6" s="8" t="s">
        <v>6</v>
      </c>
      <c r="F6" s="8" t="s">
        <v>7</v>
      </c>
      <c r="G6" s="8" t="s">
        <v>8</v>
      </c>
      <c r="H6" s="10" t="s">
        <v>9</v>
      </c>
      <c r="I6" s="10" t="s">
        <v>10</v>
      </c>
      <c r="J6" s="9" t="s">
        <v>11</v>
      </c>
      <c r="K6" s="9" t="s">
        <v>12</v>
      </c>
      <c r="L6" s="9" t="s">
        <v>13</v>
      </c>
      <c r="M6" s="9" t="s">
        <v>14</v>
      </c>
    </row>
    <row r="7" spans="1:13" s="18" customFormat="1" ht="135">
      <c r="A7" s="11" t="s">
        <v>15</v>
      </c>
      <c r="B7" s="12">
        <v>1</v>
      </c>
      <c r="C7" s="12">
        <v>17398132000116</v>
      </c>
      <c r="D7" s="12" t="s">
        <v>16</v>
      </c>
      <c r="E7" s="13" t="s">
        <v>17</v>
      </c>
      <c r="F7" s="14" t="s">
        <v>18</v>
      </c>
      <c r="G7" s="15">
        <v>46266</v>
      </c>
      <c r="H7" s="16" t="s">
        <v>19</v>
      </c>
      <c r="I7" s="17">
        <v>50</v>
      </c>
      <c r="J7" s="15">
        <v>46266</v>
      </c>
      <c r="K7" s="12"/>
      <c r="L7" s="17">
        <v>50</v>
      </c>
      <c r="M7" s="16" t="s">
        <v>20</v>
      </c>
    </row>
    <row r="8" spans="1:13" s="18" customFormat="1" ht="150">
      <c r="A8" s="11" t="s">
        <v>15</v>
      </c>
      <c r="B8" s="12">
        <v>2</v>
      </c>
      <c r="C8" s="12">
        <v>8804362000147</v>
      </c>
      <c r="D8" s="12" t="s">
        <v>21</v>
      </c>
      <c r="E8" s="19" t="s">
        <v>22</v>
      </c>
      <c r="F8" s="14" t="s">
        <v>23</v>
      </c>
      <c r="G8" s="15">
        <v>46266</v>
      </c>
      <c r="H8" s="16" t="s">
        <v>24</v>
      </c>
      <c r="I8" s="17">
        <v>3500</v>
      </c>
      <c r="J8" s="15">
        <v>46266</v>
      </c>
      <c r="K8" s="12"/>
      <c r="L8" s="17">
        <f>3332+168</f>
        <v>3500</v>
      </c>
      <c r="M8" s="16" t="s">
        <v>25</v>
      </c>
    </row>
    <row r="9" spans="1:13" s="18" customFormat="1" ht="165">
      <c r="A9" s="11" t="s">
        <v>15</v>
      </c>
      <c r="B9" s="12">
        <v>3</v>
      </c>
      <c r="C9" s="12">
        <v>9199109000174</v>
      </c>
      <c r="D9" s="12" t="s">
        <v>26</v>
      </c>
      <c r="E9" s="20" t="s">
        <v>27</v>
      </c>
      <c r="F9" s="14" t="s">
        <v>28</v>
      </c>
      <c r="G9" s="15">
        <v>46269</v>
      </c>
      <c r="H9" s="12" t="s">
        <v>29</v>
      </c>
      <c r="I9" s="17">
        <v>1375</v>
      </c>
      <c r="J9" s="15">
        <v>46269</v>
      </c>
      <c r="K9" s="21"/>
      <c r="L9" s="17">
        <f>16.5+68.75+1289.75</f>
        <v>1375</v>
      </c>
      <c r="M9" s="16" t="s">
        <v>30</v>
      </c>
    </row>
    <row r="10" spans="1:13" s="18" customFormat="1" ht="195">
      <c r="A10" s="11" t="s">
        <v>15</v>
      </c>
      <c r="B10" s="12">
        <v>4</v>
      </c>
      <c r="C10" s="12">
        <v>9199109000174</v>
      </c>
      <c r="D10" s="12" t="s">
        <v>26</v>
      </c>
      <c r="E10" s="20" t="s">
        <v>31</v>
      </c>
      <c r="F10" s="14" t="s">
        <v>32</v>
      </c>
      <c r="G10" s="15">
        <v>46269</v>
      </c>
      <c r="H10" s="16" t="s">
        <v>33</v>
      </c>
      <c r="I10" s="17">
        <v>5530</v>
      </c>
      <c r="J10" s="15">
        <v>46269</v>
      </c>
      <c r="K10" s="21"/>
      <c r="L10" s="17">
        <f>66.36+276.5+5187.14</f>
        <v>5530</v>
      </c>
      <c r="M10" s="16" t="s">
        <v>34</v>
      </c>
    </row>
    <row r="11" spans="1:13" s="18" customFormat="1" ht="150">
      <c r="A11" s="11" t="s">
        <v>15</v>
      </c>
      <c r="B11" s="12">
        <v>5</v>
      </c>
      <c r="C11" s="12">
        <v>82845322000104</v>
      </c>
      <c r="D11" s="12" t="s">
        <v>35</v>
      </c>
      <c r="E11" s="19" t="s">
        <v>36</v>
      </c>
      <c r="F11" s="14" t="s">
        <v>37</v>
      </c>
      <c r="G11" s="15">
        <v>46269</v>
      </c>
      <c r="H11" s="16" t="s">
        <v>38</v>
      </c>
      <c r="I11" s="17">
        <v>72589.990000000005</v>
      </c>
      <c r="J11" s="15">
        <v>46269</v>
      </c>
      <c r="K11" s="12"/>
      <c r="L11" s="17">
        <f>3484.32+69105.67</f>
        <v>72589.990000000005</v>
      </c>
      <c r="M11" s="16" t="s">
        <v>39</v>
      </c>
    </row>
    <row r="12" spans="1:13" s="18" customFormat="1" ht="180.75" customHeight="1">
      <c r="A12" s="11" t="s">
        <v>15</v>
      </c>
      <c r="B12" s="12">
        <v>6</v>
      </c>
      <c r="C12" s="12">
        <v>1134191000732</v>
      </c>
      <c r="D12" s="12" t="s">
        <v>40</v>
      </c>
      <c r="E12" s="19" t="s">
        <v>41</v>
      </c>
      <c r="F12" s="14" t="s">
        <v>42</v>
      </c>
      <c r="G12" s="15">
        <v>46269</v>
      </c>
      <c r="H12" s="16" t="s">
        <v>43</v>
      </c>
      <c r="I12" s="17">
        <v>55208</v>
      </c>
      <c r="J12" s="15">
        <v>46269</v>
      </c>
      <c r="K12" s="12"/>
      <c r="L12" s="17">
        <f>2649.98+52558.02</f>
        <v>55208</v>
      </c>
      <c r="M12" s="16" t="s">
        <v>44</v>
      </c>
    </row>
    <row r="13" spans="1:13" s="18" customFormat="1" ht="174.75" customHeight="1">
      <c r="A13" s="11" t="s">
        <v>15</v>
      </c>
      <c r="B13" s="12">
        <v>7</v>
      </c>
      <c r="C13" s="12">
        <v>1134191000732</v>
      </c>
      <c r="D13" s="12" t="s">
        <v>40</v>
      </c>
      <c r="E13" s="19" t="s">
        <v>45</v>
      </c>
      <c r="F13" s="14" t="s">
        <v>46</v>
      </c>
      <c r="G13" s="15">
        <v>46269</v>
      </c>
      <c r="H13" s="16" t="s">
        <v>47</v>
      </c>
      <c r="I13" s="22">
        <v>2916</v>
      </c>
      <c r="J13" s="15">
        <v>46269</v>
      </c>
      <c r="K13" s="12"/>
      <c r="L13" s="17">
        <f>139.97+2776.03</f>
        <v>2916</v>
      </c>
      <c r="M13" s="16" t="s">
        <v>44</v>
      </c>
    </row>
    <row r="14" spans="1:13" s="18" customFormat="1" ht="165">
      <c r="A14" s="11" t="s">
        <v>15</v>
      </c>
      <c r="B14" s="12">
        <v>8</v>
      </c>
      <c r="C14" s="12">
        <v>18876112000176</v>
      </c>
      <c r="D14" s="12" t="s">
        <v>48</v>
      </c>
      <c r="E14" s="19" t="s">
        <v>49</v>
      </c>
      <c r="F14" s="14" t="s">
        <v>50</v>
      </c>
      <c r="G14" s="15">
        <v>46269</v>
      </c>
      <c r="H14" s="16" t="s">
        <v>51</v>
      </c>
      <c r="I14" s="17">
        <v>1329.1</v>
      </c>
      <c r="J14" s="15">
        <v>46269</v>
      </c>
      <c r="K14" s="12"/>
      <c r="L14" s="17">
        <v>1329.1</v>
      </c>
      <c r="M14" s="16" t="s">
        <v>52</v>
      </c>
    </row>
    <row r="15" spans="1:13" s="18" customFormat="1" ht="195">
      <c r="A15" s="11" t="s">
        <v>15</v>
      </c>
      <c r="B15" s="12">
        <v>9</v>
      </c>
      <c r="C15" s="12">
        <v>9199109000174</v>
      </c>
      <c r="D15" s="12" t="s">
        <v>26</v>
      </c>
      <c r="E15" s="20" t="s">
        <v>53</v>
      </c>
      <c r="F15" s="14" t="s">
        <v>54</v>
      </c>
      <c r="G15" s="15">
        <v>46269</v>
      </c>
      <c r="H15" s="16" t="s">
        <v>55</v>
      </c>
      <c r="I15" s="17">
        <v>56920</v>
      </c>
      <c r="J15" s="15">
        <v>46269</v>
      </c>
      <c r="K15" s="12"/>
      <c r="L15" s="17">
        <f>683.04+2846+53390.96</f>
        <v>56920</v>
      </c>
      <c r="M15" s="16" t="s">
        <v>56</v>
      </c>
    </row>
    <row r="16" spans="1:13" s="18" customFormat="1" ht="135">
      <c r="A16" s="11" t="s">
        <v>15</v>
      </c>
      <c r="B16" s="12">
        <v>10</v>
      </c>
      <c r="C16" s="12">
        <v>61074175000138</v>
      </c>
      <c r="D16" s="12" t="s">
        <v>57</v>
      </c>
      <c r="E16" s="19" t="s">
        <v>58</v>
      </c>
      <c r="F16" s="14" t="s">
        <v>59</v>
      </c>
      <c r="G16" s="15">
        <v>46269</v>
      </c>
      <c r="H16" s="16" t="s">
        <v>60</v>
      </c>
      <c r="I16" s="17">
        <v>270</v>
      </c>
      <c r="J16" s="15">
        <v>46269</v>
      </c>
      <c r="K16" s="12"/>
      <c r="L16" s="17">
        <v>270</v>
      </c>
      <c r="M16" s="16" t="s">
        <v>61</v>
      </c>
    </row>
    <row r="17" spans="1:13" s="18" customFormat="1" ht="165">
      <c r="A17" s="11" t="s">
        <v>15</v>
      </c>
      <c r="B17" s="12">
        <v>11</v>
      </c>
      <c r="C17" s="12">
        <v>9199109000174</v>
      </c>
      <c r="D17" s="12" t="s">
        <v>26</v>
      </c>
      <c r="E17" s="20" t="s">
        <v>62</v>
      </c>
      <c r="F17" s="14" t="s">
        <v>63</v>
      </c>
      <c r="G17" s="15">
        <v>46269</v>
      </c>
      <c r="H17" s="16" t="s">
        <v>64</v>
      </c>
      <c r="I17" s="17">
        <v>1375</v>
      </c>
      <c r="J17" s="15">
        <v>46269</v>
      </c>
      <c r="K17" s="12"/>
      <c r="L17" s="17">
        <f>16.5+68.75+1289.75</f>
        <v>1375</v>
      </c>
      <c r="M17" s="16" t="s">
        <v>65</v>
      </c>
    </row>
    <row r="18" spans="1:13" s="18" customFormat="1" ht="150">
      <c r="A18" s="11" t="s">
        <v>15</v>
      </c>
      <c r="B18" s="12">
        <v>12</v>
      </c>
      <c r="C18" s="12">
        <v>9199109000174</v>
      </c>
      <c r="D18" s="12" t="s">
        <v>26</v>
      </c>
      <c r="E18" s="20" t="s">
        <v>66</v>
      </c>
      <c r="F18" s="14" t="s">
        <v>67</v>
      </c>
      <c r="G18" s="15">
        <v>46269</v>
      </c>
      <c r="H18" s="12" t="s">
        <v>68</v>
      </c>
      <c r="I18" s="17">
        <v>5530</v>
      </c>
      <c r="J18" s="15">
        <v>46269</v>
      </c>
      <c r="K18" s="23"/>
      <c r="L18" s="17">
        <f>66.36+276.5+5187.14</f>
        <v>5530</v>
      </c>
      <c r="M18" s="16" t="s">
        <v>69</v>
      </c>
    </row>
    <row r="19" spans="1:13" s="18" customFormat="1" ht="135">
      <c r="A19" s="11" t="s">
        <v>15</v>
      </c>
      <c r="B19" s="12">
        <v>13</v>
      </c>
      <c r="C19" s="12">
        <v>4322541000197</v>
      </c>
      <c r="D19" s="12" t="s">
        <v>70</v>
      </c>
      <c r="E19" s="20" t="s">
        <v>71</v>
      </c>
      <c r="F19" s="24" t="s">
        <v>72</v>
      </c>
      <c r="G19" s="15">
        <v>46269</v>
      </c>
      <c r="H19" s="16" t="s">
        <v>73</v>
      </c>
      <c r="I19" s="17">
        <v>108.39</v>
      </c>
      <c r="J19" s="15">
        <v>46269</v>
      </c>
      <c r="K19" s="12"/>
      <c r="L19" s="17">
        <v>108.39</v>
      </c>
      <c r="M19" s="16" t="s">
        <v>74</v>
      </c>
    </row>
    <row r="20" spans="1:13" s="18" customFormat="1" ht="165">
      <c r="A20" s="11" t="s">
        <v>15</v>
      </c>
      <c r="B20" s="12">
        <v>14</v>
      </c>
      <c r="C20" s="12">
        <v>2037069000115</v>
      </c>
      <c r="D20" s="12" t="s">
        <v>75</v>
      </c>
      <c r="E20" s="19" t="s">
        <v>76</v>
      </c>
      <c r="F20" s="14" t="s">
        <v>77</v>
      </c>
      <c r="G20" s="15">
        <v>46274</v>
      </c>
      <c r="H20" s="16" t="s">
        <v>78</v>
      </c>
      <c r="I20" s="17">
        <v>5620.83</v>
      </c>
      <c r="J20" s="15">
        <v>46276</v>
      </c>
      <c r="K20" s="12"/>
      <c r="L20" s="17">
        <f>5620.83</f>
        <v>5620.83</v>
      </c>
      <c r="M20" s="16" t="s">
        <v>79</v>
      </c>
    </row>
    <row r="21" spans="1:13" s="18" customFormat="1" ht="165">
      <c r="A21" s="11" t="s">
        <v>15</v>
      </c>
      <c r="B21" s="12">
        <v>15</v>
      </c>
      <c r="C21" s="12">
        <v>2037069000115</v>
      </c>
      <c r="D21" s="12" t="s">
        <v>75</v>
      </c>
      <c r="E21" s="19" t="s">
        <v>80</v>
      </c>
      <c r="F21" s="14" t="s">
        <v>77</v>
      </c>
      <c r="G21" s="15">
        <v>46274</v>
      </c>
      <c r="H21" s="16" t="s">
        <v>81</v>
      </c>
      <c r="I21" s="17">
        <v>62375.28</v>
      </c>
      <c r="J21" s="15">
        <v>46276</v>
      </c>
      <c r="K21" s="12"/>
      <c r="L21" s="17">
        <f>7479.57+815.95+3399.81+50679.95</f>
        <v>62375.28</v>
      </c>
      <c r="M21" s="16" t="s">
        <v>79</v>
      </c>
    </row>
    <row r="22" spans="1:13" s="18" customFormat="1" ht="120">
      <c r="A22" s="11" t="s">
        <v>15</v>
      </c>
      <c r="B22" s="12">
        <v>16</v>
      </c>
      <c r="C22" s="12">
        <v>4407920000180</v>
      </c>
      <c r="D22" s="12" t="s">
        <v>82</v>
      </c>
      <c r="E22" s="19" t="s">
        <v>83</v>
      </c>
      <c r="F22" s="14" t="s">
        <v>84</v>
      </c>
      <c r="G22" s="15">
        <v>46274</v>
      </c>
      <c r="H22" s="16" t="s">
        <v>85</v>
      </c>
      <c r="I22" s="17">
        <v>23499.59</v>
      </c>
      <c r="J22" s="15">
        <v>46276</v>
      </c>
      <c r="K22" s="12"/>
      <c r="L22" s="17">
        <v>23499.59</v>
      </c>
      <c r="M22" s="16" t="s">
        <v>86</v>
      </c>
    </row>
    <row r="23" spans="1:13" s="25" customFormat="1" ht="195">
      <c r="A23" s="11" t="s">
        <v>15</v>
      </c>
      <c r="B23" s="12">
        <v>17</v>
      </c>
      <c r="C23" s="12">
        <v>22865751000103</v>
      </c>
      <c r="D23" s="12" t="s">
        <v>87</v>
      </c>
      <c r="E23" s="19" t="s">
        <v>88</v>
      </c>
      <c r="F23" s="14" t="s">
        <v>89</v>
      </c>
      <c r="G23" s="15">
        <v>46274</v>
      </c>
      <c r="H23" s="16" t="s">
        <v>90</v>
      </c>
      <c r="I23" s="17">
        <v>7120.46</v>
      </c>
      <c r="J23" s="15">
        <v>46276</v>
      </c>
      <c r="K23" s="12"/>
      <c r="L23" s="17">
        <f>341.78+6778.68</f>
        <v>7120.46</v>
      </c>
      <c r="M23" s="16" t="s">
        <v>91</v>
      </c>
    </row>
    <row r="24" spans="1:13" s="18" customFormat="1" ht="150">
      <c r="A24" s="11" t="s">
        <v>15</v>
      </c>
      <c r="B24" s="12">
        <v>18</v>
      </c>
      <c r="C24" s="12">
        <v>4320180000140</v>
      </c>
      <c r="D24" s="12" t="s">
        <v>92</v>
      </c>
      <c r="E24" s="19" t="s">
        <v>93</v>
      </c>
      <c r="F24" s="14" t="s">
        <v>94</v>
      </c>
      <c r="G24" s="15">
        <v>46274</v>
      </c>
      <c r="H24" s="16" t="s">
        <v>95</v>
      </c>
      <c r="I24" s="17">
        <v>129</v>
      </c>
      <c r="J24" s="15">
        <v>46276</v>
      </c>
      <c r="K24" s="12"/>
      <c r="L24" s="17">
        <v>129</v>
      </c>
      <c r="M24" s="16" t="s">
        <v>96</v>
      </c>
    </row>
    <row r="25" spans="1:13" s="25" customFormat="1" ht="135">
      <c r="A25" s="11" t="s">
        <v>15</v>
      </c>
      <c r="B25" s="12">
        <v>19</v>
      </c>
      <c r="C25" s="12">
        <v>17398132000116</v>
      </c>
      <c r="D25" s="12" t="s">
        <v>97</v>
      </c>
      <c r="E25" s="19" t="s">
        <v>98</v>
      </c>
      <c r="F25" s="14" t="s">
        <v>99</v>
      </c>
      <c r="G25" s="15">
        <v>46274</v>
      </c>
      <c r="H25" s="16" t="s">
        <v>100</v>
      </c>
      <c r="I25" s="17">
        <v>50</v>
      </c>
      <c r="J25" s="15">
        <v>46276</v>
      </c>
      <c r="K25" s="12"/>
      <c r="L25" s="17">
        <v>50</v>
      </c>
      <c r="M25" s="16" t="s">
        <v>101</v>
      </c>
    </row>
    <row r="26" spans="1:13" s="25" customFormat="1" ht="135">
      <c r="A26" s="11" t="s">
        <v>15</v>
      </c>
      <c r="B26" s="12">
        <v>20</v>
      </c>
      <c r="C26" s="12">
        <v>87883807000106</v>
      </c>
      <c r="D26" s="12" t="s">
        <v>102</v>
      </c>
      <c r="E26" s="19" t="s">
        <v>103</v>
      </c>
      <c r="F26" s="14" t="s">
        <v>104</v>
      </c>
      <c r="G26" s="15">
        <v>46274</v>
      </c>
      <c r="H26" s="16" t="s">
        <v>105</v>
      </c>
      <c r="I26" s="17">
        <v>225.9</v>
      </c>
      <c r="J26" s="15">
        <v>46276</v>
      </c>
      <c r="K26" s="12"/>
      <c r="L26" s="17">
        <f>5.42+220.48</f>
        <v>225.89999999999998</v>
      </c>
      <c r="M26" s="16" t="s">
        <v>106</v>
      </c>
    </row>
    <row r="27" spans="1:13" s="18" customFormat="1" ht="120">
      <c r="A27" s="11" t="s">
        <v>15</v>
      </c>
      <c r="B27" s="12">
        <v>21</v>
      </c>
      <c r="C27" s="12">
        <v>82845322000104</v>
      </c>
      <c r="D27" s="12" t="s">
        <v>35</v>
      </c>
      <c r="E27" s="19" t="s">
        <v>107</v>
      </c>
      <c r="F27" s="14" t="s">
        <v>108</v>
      </c>
      <c r="G27" s="15">
        <v>46275</v>
      </c>
      <c r="H27" s="16" t="s">
        <v>109</v>
      </c>
      <c r="I27" s="17">
        <v>128091.74</v>
      </c>
      <c r="J27" s="15">
        <v>46276</v>
      </c>
      <c r="K27" s="12"/>
      <c r="L27" s="17">
        <f>6148.4+121943.34</f>
        <v>128091.73999999999</v>
      </c>
      <c r="M27" s="16" t="s">
        <v>110</v>
      </c>
    </row>
    <row r="28" spans="1:13" s="26" customFormat="1" ht="165">
      <c r="A28" s="11" t="s">
        <v>15</v>
      </c>
      <c r="B28" s="12">
        <v>22</v>
      </c>
      <c r="C28" s="12">
        <v>27985750000116</v>
      </c>
      <c r="D28" s="12" t="s">
        <v>111</v>
      </c>
      <c r="E28" s="19" t="s">
        <v>112</v>
      </c>
      <c r="F28" s="14" t="s">
        <v>113</v>
      </c>
      <c r="G28" s="15">
        <v>46275</v>
      </c>
      <c r="H28" s="16" t="s">
        <v>114</v>
      </c>
      <c r="I28" s="17">
        <v>9604.25</v>
      </c>
      <c r="J28" s="15">
        <v>46276</v>
      </c>
      <c r="K28" s="12"/>
      <c r="L28" s="17">
        <v>9604.25</v>
      </c>
      <c r="M28" s="16" t="s">
        <v>115</v>
      </c>
    </row>
    <row r="29" spans="1:13" s="25" customFormat="1" ht="165">
      <c r="A29" s="11" t="s">
        <v>15</v>
      </c>
      <c r="B29" s="12">
        <v>23</v>
      </c>
      <c r="C29" s="12">
        <v>25125064000140</v>
      </c>
      <c r="D29" s="12" t="s">
        <v>116</v>
      </c>
      <c r="E29" s="19" t="s">
        <v>117</v>
      </c>
      <c r="F29" s="14" t="s">
        <v>118</v>
      </c>
      <c r="G29" s="15">
        <v>46275</v>
      </c>
      <c r="H29" s="16" t="s">
        <v>119</v>
      </c>
      <c r="I29" s="17">
        <v>3446.04</v>
      </c>
      <c r="J29" s="15">
        <v>46276</v>
      </c>
      <c r="K29" s="12"/>
      <c r="L29" s="22">
        <f>615.7+2830.34</f>
        <v>3446.04</v>
      </c>
      <c r="M29" s="16" t="s">
        <v>120</v>
      </c>
    </row>
    <row r="30" spans="1:13" s="25" customFormat="1" ht="165">
      <c r="A30" s="11" t="s">
        <v>15</v>
      </c>
      <c r="B30" s="12">
        <v>24</v>
      </c>
      <c r="C30" s="12">
        <v>25125064000140</v>
      </c>
      <c r="D30" s="12" t="s">
        <v>116</v>
      </c>
      <c r="E30" s="19" t="s">
        <v>121</v>
      </c>
      <c r="F30" s="14" t="s">
        <v>118</v>
      </c>
      <c r="G30" s="15">
        <v>46275</v>
      </c>
      <c r="H30" s="16" t="s">
        <v>122</v>
      </c>
      <c r="I30" s="17">
        <v>9381</v>
      </c>
      <c r="J30" s="15">
        <v>46276</v>
      </c>
      <c r="K30" s="12"/>
      <c r="L30" s="22">
        <v>9381</v>
      </c>
      <c r="M30" s="16" t="s">
        <v>120</v>
      </c>
    </row>
    <row r="31" spans="1:13" s="25" customFormat="1" ht="135">
      <c r="A31" s="11" t="s">
        <v>15</v>
      </c>
      <c r="B31" s="12">
        <v>25</v>
      </c>
      <c r="C31" s="12">
        <v>25125064000140</v>
      </c>
      <c r="D31" s="12" t="s">
        <v>116</v>
      </c>
      <c r="E31" s="19" t="s">
        <v>123</v>
      </c>
      <c r="F31" s="27" t="s">
        <v>124</v>
      </c>
      <c r="G31" s="15">
        <v>46275</v>
      </c>
      <c r="H31" s="16" t="s">
        <v>125</v>
      </c>
      <c r="I31" s="17">
        <v>2910.96</v>
      </c>
      <c r="J31" s="15">
        <v>46276</v>
      </c>
      <c r="K31" s="12"/>
      <c r="L31" s="22">
        <f>139.73+2771.23</f>
        <v>2910.96</v>
      </c>
      <c r="M31" s="16" t="s">
        <v>126</v>
      </c>
    </row>
    <row r="32" spans="1:13" s="25" customFormat="1" ht="135">
      <c r="A32" s="11" t="s">
        <v>15</v>
      </c>
      <c r="B32" s="12">
        <v>26</v>
      </c>
      <c r="C32" s="12">
        <v>2558157000162</v>
      </c>
      <c r="D32" s="12" t="s">
        <v>127</v>
      </c>
      <c r="E32" s="19" t="s">
        <v>128</v>
      </c>
      <c r="F32" s="24" t="s">
        <v>129</v>
      </c>
      <c r="G32" s="15">
        <v>46276</v>
      </c>
      <c r="H32" s="16" t="s">
        <v>130</v>
      </c>
      <c r="I32" s="17">
        <v>19414.22</v>
      </c>
      <c r="J32" s="15">
        <v>46276</v>
      </c>
      <c r="K32" s="12"/>
      <c r="L32" s="22">
        <f>931.88+18482.34</f>
        <v>19414.22</v>
      </c>
      <c r="M32" s="16" t="s">
        <v>131</v>
      </c>
    </row>
    <row r="33" spans="1:13" s="25" customFormat="1" ht="165">
      <c r="A33" s="11" t="s">
        <v>15</v>
      </c>
      <c r="B33" s="12">
        <v>27</v>
      </c>
      <c r="C33" s="12">
        <v>26722189000110</v>
      </c>
      <c r="D33" s="12" t="s">
        <v>132</v>
      </c>
      <c r="E33" s="28" t="s">
        <v>133</v>
      </c>
      <c r="F33" s="14" t="s">
        <v>134</v>
      </c>
      <c r="G33" s="15">
        <v>46279</v>
      </c>
      <c r="H33" s="16" t="s">
        <v>135</v>
      </c>
      <c r="I33" s="17">
        <v>183430.58</v>
      </c>
      <c r="J33" s="15">
        <v>46280</v>
      </c>
      <c r="K33" s="15"/>
      <c r="L33" s="17">
        <f>1049.74+1593.77+1791.72+2.6+39.58+3.57+8.89+0.84+6.78+1.37+0.86+1.72+5.08+178924.06</f>
        <v>183430.58</v>
      </c>
      <c r="M33" s="16" t="s">
        <v>136</v>
      </c>
    </row>
    <row r="34" spans="1:13" s="25" customFormat="1" ht="150">
      <c r="A34" s="11" t="s">
        <v>15</v>
      </c>
      <c r="B34" s="12">
        <v>28</v>
      </c>
      <c r="C34" s="12">
        <v>26722189000110</v>
      </c>
      <c r="D34" s="12" t="s">
        <v>132</v>
      </c>
      <c r="E34" s="28" t="s">
        <v>137</v>
      </c>
      <c r="F34" s="14" t="s">
        <v>138</v>
      </c>
      <c r="G34" s="15">
        <v>46279</v>
      </c>
      <c r="H34" s="16" t="s">
        <v>139</v>
      </c>
      <c r="I34" s="17">
        <v>21120.77</v>
      </c>
      <c r="J34" s="15">
        <v>46280</v>
      </c>
      <c r="K34" s="15"/>
      <c r="L34" s="17">
        <f>233.94+272.96+20613.87</f>
        <v>21120.77</v>
      </c>
      <c r="M34" s="16" t="s">
        <v>136</v>
      </c>
    </row>
    <row r="35" spans="1:13" s="25" customFormat="1" ht="180">
      <c r="A35" s="11" t="s">
        <v>15</v>
      </c>
      <c r="B35" s="12">
        <v>29</v>
      </c>
      <c r="C35" s="12">
        <v>2341467000120</v>
      </c>
      <c r="D35" s="12" t="s">
        <v>140</v>
      </c>
      <c r="E35" s="28" t="s">
        <v>141</v>
      </c>
      <c r="F35" s="24" t="s">
        <v>142</v>
      </c>
      <c r="G35" s="15">
        <v>46279</v>
      </c>
      <c r="H35" s="16" t="s">
        <v>143</v>
      </c>
      <c r="I35" s="17">
        <v>9855.5499999999993</v>
      </c>
      <c r="J35" s="15">
        <v>46283</v>
      </c>
      <c r="K35" s="15"/>
      <c r="L35" s="17">
        <f>826.85+9028.7</f>
        <v>9855.5500000000011</v>
      </c>
      <c r="M35" s="16" t="s">
        <v>144</v>
      </c>
    </row>
    <row r="36" spans="1:13" s="25" customFormat="1" ht="180">
      <c r="A36" s="11" t="s">
        <v>15</v>
      </c>
      <c r="B36" s="12">
        <v>30</v>
      </c>
      <c r="C36" s="12">
        <v>2341467000120</v>
      </c>
      <c r="D36" s="12" t="s">
        <v>140</v>
      </c>
      <c r="E36" s="19" t="s">
        <v>145</v>
      </c>
      <c r="F36" s="24" t="s">
        <v>142</v>
      </c>
      <c r="G36" s="15">
        <v>46279</v>
      </c>
      <c r="H36" s="16" t="s">
        <v>146</v>
      </c>
      <c r="I36" s="17">
        <v>59058.57</v>
      </c>
      <c r="J36" s="15">
        <v>46283</v>
      </c>
      <c r="K36" s="12"/>
      <c r="L36" s="22">
        <v>59058.57</v>
      </c>
      <c r="M36" s="16" t="s">
        <v>144</v>
      </c>
    </row>
    <row r="37" spans="1:13" s="25" customFormat="1" ht="120">
      <c r="A37" s="11" t="s">
        <v>15</v>
      </c>
      <c r="B37" s="12">
        <v>31</v>
      </c>
      <c r="C37" s="12">
        <v>34028316000375</v>
      </c>
      <c r="D37" s="12" t="s">
        <v>147</v>
      </c>
      <c r="E37" s="19" t="s">
        <v>148</v>
      </c>
      <c r="F37" s="24" t="s">
        <v>149</v>
      </c>
      <c r="G37" s="15">
        <v>46279</v>
      </c>
      <c r="H37" s="16" t="s">
        <v>150</v>
      </c>
      <c r="I37" s="17">
        <v>19789.96</v>
      </c>
      <c r="J37" s="15">
        <v>46280</v>
      </c>
      <c r="K37" s="12"/>
      <c r="L37" s="22">
        <f>19789.96</f>
        <v>19789.96</v>
      </c>
      <c r="M37" s="16" t="s">
        <v>151</v>
      </c>
    </row>
    <row r="38" spans="1:13" s="25" customFormat="1" ht="135">
      <c r="A38" s="11" t="s">
        <v>15</v>
      </c>
      <c r="B38" s="12">
        <v>32</v>
      </c>
      <c r="C38" s="12">
        <v>82845322000104</v>
      </c>
      <c r="D38" s="12" t="s">
        <v>35</v>
      </c>
      <c r="E38" s="19" t="s">
        <v>152</v>
      </c>
      <c r="F38" s="14" t="s">
        <v>153</v>
      </c>
      <c r="G38" s="15">
        <v>46279</v>
      </c>
      <c r="H38" s="16" t="s">
        <v>154</v>
      </c>
      <c r="I38" s="17">
        <v>128091.74</v>
      </c>
      <c r="J38" s="15">
        <v>46280</v>
      </c>
      <c r="K38" s="12"/>
      <c r="L38" s="22">
        <f>6148.4+121943.34</f>
        <v>128091.73999999999</v>
      </c>
      <c r="M38" s="16" t="s">
        <v>155</v>
      </c>
    </row>
    <row r="39" spans="1:13" s="18" customFormat="1" ht="150">
      <c r="A39" s="11" t="s">
        <v>15</v>
      </c>
      <c r="B39" s="12">
        <v>33</v>
      </c>
      <c r="C39" s="12">
        <v>82845322000104</v>
      </c>
      <c r="D39" s="12" t="s">
        <v>35</v>
      </c>
      <c r="E39" s="19" t="s">
        <v>156</v>
      </c>
      <c r="F39" s="27" t="s">
        <v>157</v>
      </c>
      <c r="G39" s="15">
        <v>46279</v>
      </c>
      <c r="H39" s="12" t="s">
        <v>158</v>
      </c>
      <c r="I39" s="17">
        <v>72589.990000000005</v>
      </c>
      <c r="J39" s="15">
        <v>46280</v>
      </c>
      <c r="K39" s="12"/>
      <c r="L39" s="29">
        <f>3484.32+69105.67</f>
        <v>72589.990000000005</v>
      </c>
      <c r="M39" s="16" t="s">
        <v>159</v>
      </c>
    </row>
    <row r="40" spans="1:13" s="18" customFormat="1" ht="210">
      <c r="A40" s="11" t="s">
        <v>15</v>
      </c>
      <c r="B40" s="12">
        <v>34</v>
      </c>
      <c r="C40" s="12">
        <v>4824261000187</v>
      </c>
      <c r="D40" s="12" t="s">
        <v>160</v>
      </c>
      <c r="E40" s="13" t="s">
        <v>161</v>
      </c>
      <c r="F40" s="14" t="s">
        <v>162</v>
      </c>
      <c r="G40" s="15">
        <v>46279</v>
      </c>
      <c r="H40" s="12" t="s">
        <v>163</v>
      </c>
      <c r="I40" s="17">
        <v>9000</v>
      </c>
      <c r="J40" s="15">
        <v>46280</v>
      </c>
      <c r="K40" s="12"/>
      <c r="L40" s="29">
        <f>432+450+8118</f>
        <v>9000</v>
      </c>
      <c r="M40" s="16" t="s">
        <v>164</v>
      </c>
    </row>
    <row r="41" spans="1:13" s="25" customFormat="1" ht="240">
      <c r="A41" s="11" t="s">
        <v>15</v>
      </c>
      <c r="B41" s="12">
        <v>35</v>
      </c>
      <c r="C41" s="12">
        <v>5358598000109</v>
      </c>
      <c r="D41" s="12" t="s">
        <v>165</v>
      </c>
      <c r="E41" s="19" t="s">
        <v>166</v>
      </c>
      <c r="F41" s="14" t="s">
        <v>167</v>
      </c>
      <c r="G41" s="15">
        <v>46279</v>
      </c>
      <c r="H41" s="16" t="s">
        <v>168</v>
      </c>
      <c r="I41" s="17">
        <f>39679.7-1983.98</f>
        <v>37695.719999999994</v>
      </c>
      <c r="J41" s="15">
        <v>46283</v>
      </c>
      <c r="K41" s="12"/>
      <c r="L41" s="22">
        <f>476.16+37219.56</f>
        <v>37695.72</v>
      </c>
      <c r="M41" s="16" t="s">
        <v>169</v>
      </c>
    </row>
    <row r="42" spans="1:13" s="25" customFormat="1" ht="150">
      <c r="A42" s="11" t="s">
        <v>15</v>
      </c>
      <c r="B42" s="12">
        <v>36</v>
      </c>
      <c r="C42" s="12">
        <v>23624599000130</v>
      </c>
      <c r="D42" s="12" t="s">
        <v>170</v>
      </c>
      <c r="E42" s="19" t="s">
        <v>171</v>
      </c>
      <c r="F42" s="14" t="s">
        <v>172</v>
      </c>
      <c r="G42" s="15">
        <v>46279</v>
      </c>
      <c r="H42" s="16" t="s">
        <v>173</v>
      </c>
      <c r="I42" s="17">
        <v>28599.99</v>
      </c>
      <c r="J42" s="15">
        <v>46281</v>
      </c>
      <c r="K42" s="12"/>
      <c r="L42" s="22">
        <f>514.8+24939.2+3145.99</f>
        <v>28599.989999999998</v>
      </c>
      <c r="M42" s="16" t="s">
        <v>174</v>
      </c>
    </row>
    <row r="43" spans="1:13" s="18" customFormat="1" ht="105">
      <c r="A43" s="11" t="s">
        <v>15</v>
      </c>
      <c r="B43" s="12">
        <v>37</v>
      </c>
      <c r="C43" s="12">
        <v>12263017000110</v>
      </c>
      <c r="D43" s="12" t="s">
        <v>175</v>
      </c>
      <c r="E43" s="30" t="s">
        <v>176</v>
      </c>
      <c r="F43" s="14" t="s">
        <v>177</v>
      </c>
      <c r="G43" s="15">
        <v>46282</v>
      </c>
      <c r="H43" s="16" t="s">
        <v>178</v>
      </c>
      <c r="I43" s="17">
        <v>630</v>
      </c>
      <c r="J43" s="15">
        <v>46283</v>
      </c>
      <c r="K43" s="12"/>
      <c r="L43" s="22">
        <v>630</v>
      </c>
      <c r="M43" s="16" t="s">
        <v>179</v>
      </c>
    </row>
    <row r="44" spans="1:13" s="18" customFormat="1" ht="120">
      <c r="A44" s="11" t="s">
        <v>15</v>
      </c>
      <c r="B44" s="12">
        <v>38</v>
      </c>
      <c r="C44" s="12">
        <v>4407920000180</v>
      </c>
      <c r="D44" s="12" t="s">
        <v>180</v>
      </c>
      <c r="E44" s="19" t="s">
        <v>181</v>
      </c>
      <c r="F44" s="14" t="s">
        <v>182</v>
      </c>
      <c r="G44" s="15">
        <v>46282</v>
      </c>
      <c r="H44" s="16" t="s">
        <v>183</v>
      </c>
      <c r="I44" s="17">
        <v>22926.44</v>
      </c>
      <c r="J44" s="15">
        <v>46283</v>
      </c>
      <c r="K44" s="12"/>
      <c r="L44" s="22">
        <f>22926.44</f>
        <v>22926.44</v>
      </c>
      <c r="M44" s="16" t="s">
        <v>184</v>
      </c>
    </row>
    <row r="45" spans="1:13" s="18" customFormat="1" ht="165">
      <c r="A45" s="11" t="s">
        <v>15</v>
      </c>
      <c r="B45" s="12">
        <v>39</v>
      </c>
      <c r="C45" s="12">
        <v>25125064000140</v>
      </c>
      <c r="D45" s="12" t="s">
        <v>116</v>
      </c>
      <c r="E45" s="19" t="s">
        <v>185</v>
      </c>
      <c r="F45" s="31" t="s">
        <v>186</v>
      </c>
      <c r="G45" s="15">
        <v>46282</v>
      </c>
      <c r="H45" s="16" t="s">
        <v>187</v>
      </c>
      <c r="I45" s="17">
        <v>12827.04</v>
      </c>
      <c r="J45" s="15">
        <v>46283</v>
      </c>
      <c r="K45" s="12"/>
      <c r="L45" s="22">
        <f>615.7+12211.34</f>
        <v>12827.04</v>
      </c>
      <c r="M45" s="16" t="s">
        <v>188</v>
      </c>
    </row>
    <row r="46" spans="1:13" s="18" customFormat="1" ht="105">
      <c r="A46" s="11" t="s">
        <v>15</v>
      </c>
      <c r="B46" s="12">
        <v>40</v>
      </c>
      <c r="C46" s="12">
        <v>4406195000125</v>
      </c>
      <c r="D46" s="12" t="s">
        <v>189</v>
      </c>
      <c r="E46" s="19" t="s">
        <v>190</v>
      </c>
      <c r="F46" s="32" t="s">
        <v>191</v>
      </c>
      <c r="G46" s="15">
        <v>46282</v>
      </c>
      <c r="H46" s="16" t="s">
        <v>192</v>
      </c>
      <c r="I46" s="17">
        <v>358.51</v>
      </c>
      <c r="J46" s="15">
        <v>46283</v>
      </c>
      <c r="K46" s="12"/>
      <c r="L46" s="22">
        <f>17.21+341.3</f>
        <v>358.51</v>
      </c>
      <c r="M46" s="16" t="s">
        <v>193</v>
      </c>
    </row>
    <row r="47" spans="1:13" s="18" customFormat="1" ht="105">
      <c r="A47" s="11" t="s">
        <v>15</v>
      </c>
      <c r="B47" s="12">
        <v>41</v>
      </c>
      <c r="C47" s="12">
        <v>4406195000125</v>
      </c>
      <c r="D47" s="12" t="s">
        <v>189</v>
      </c>
      <c r="E47" s="19" t="s">
        <v>194</v>
      </c>
      <c r="F47" s="32" t="s">
        <v>195</v>
      </c>
      <c r="G47" s="15">
        <v>46282</v>
      </c>
      <c r="H47" s="16" t="s">
        <v>196</v>
      </c>
      <c r="I47" s="17">
        <v>276.67</v>
      </c>
      <c r="J47" s="15">
        <v>46283</v>
      </c>
      <c r="K47" s="12"/>
      <c r="L47" s="22">
        <f>13.28+263.39</f>
        <v>276.66999999999996</v>
      </c>
      <c r="M47" s="16" t="s">
        <v>193</v>
      </c>
    </row>
    <row r="48" spans="1:13" s="18" customFormat="1" ht="105">
      <c r="A48" s="11" t="s">
        <v>15</v>
      </c>
      <c r="B48" s="12">
        <v>42</v>
      </c>
      <c r="C48" s="12">
        <v>4406195000125</v>
      </c>
      <c r="D48" s="12" t="s">
        <v>189</v>
      </c>
      <c r="E48" s="19" t="s">
        <v>197</v>
      </c>
      <c r="F48" s="32" t="s">
        <v>198</v>
      </c>
      <c r="G48" s="15">
        <v>46282</v>
      </c>
      <c r="H48" s="16" t="s">
        <v>199</v>
      </c>
      <c r="I48" s="17">
        <v>440.33</v>
      </c>
      <c r="J48" s="15">
        <v>46283</v>
      </c>
      <c r="K48" s="12"/>
      <c r="L48" s="33">
        <f>21.14+419.19</f>
        <v>440.33</v>
      </c>
      <c r="M48" s="16" t="s">
        <v>193</v>
      </c>
    </row>
    <row r="49" spans="1:13" s="18" customFormat="1" ht="105">
      <c r="A49" s="11" t="s">
        <v>15</v>
      </c>
      <c r="B49" s="12">
        <v>43</v>
      </c>
      <c r="C49" s="12">
        <v>4406195000125</v>
      </c>
      <c r="D49" s="12" t="s">
        <v>189</v>
      </c>
      <c r="E49" s="13" t="s">
        <v>200</v>
      </c>
      <c r="F49" s="24" t="s">
        <v>201</v>
      </c>
      <c r="G49" s="15">
        <v>46282</v>
      </c>
      <c r="H49" s="16" t="s">
        <v>202</v>
      </c>
      <c r="I49" s="17">
        <v>145.76</v>
      </c>
      <c r="J49" s="15">
        <v>46283</v>
      </c>
      <c r="K49" s="12"/>
      <c r="L49" s="22">
        <f>7+138.76</f>
        <v>145.76</v>
      </c>
      <c r="M49" s="16" t="s">
        <v>193</v>
      </c>
    </row>
    <row r="50" spans="1:13" s="18" customFormat="1" ht="105">
      <c r="A50" s="11" t="s">
        <v>15</v>
      </c>
      <c r="B50" s="12">
        <v>44</v>
      </c>
      <c r="C50" s="12">
        <v>4406195000125</v>
      </c>
      <c r="D50" s="12" t="s">
        <v>189</v>
      </c>
      <c r="E50" s="19" t="s">
        <v>203</v>
      </c>
      <c r="F50" s="24" t="s">
        <v>204</v>
      </c>
      <c r="G50" s="15">
        <v>46282</v>
      </c>
      <c r="H50" s="16" t="s">
        <v>205</v>
      </c>
      <c r="I50" s="17">
        <v>145.68</v>
      </c>
      <c r="J50" s="15">
        <v>46283</v>
      </c>
      <c r="K50" s="12"/>
      <c r="L50" s="22">
        <f>6.99+138.69</f>
        <v>145.68</v>
      </c>
      <c r="M50" s="16" t="s">
        <v>193</v>
      </c>
    </row>
    <row r="51" spans="1:13" s="2" customFormat="1" ht="105">
      <c r="A51" s="11" t="s">
        <v>15</v>
      </c>
      <c r="B51" s="12">
        <v>45</v>
      </c>
      <c r="C51" s="12">
        <v>4406195000125</v>
      </c>
      <c r="D51" s="12" t="s">
        <v>189</v>
      </c>
      <c r="E51" s="19" t="s">
        <v>206</v>
      </c>
      <c r="F51" s="24" t="s">
        <v>207</v>
      </c>
      <c r="G51" s="15">
        <v>46282</v>
      </c>
      <c r="H51" s="16" t="s">
        <v>208</v>
      </c>
      <c r="I51" s="17">
        <v>522.14</v>
      </c>
      <c r="J51" s="15">
        <v>46283</v>
      </c>
      <c r="K51" s="12"/>
      <c r="L51" s="22">
        <f>25.06+497.08</f>
        <v>522.14</v>
      </c>
      <c r="M51" s="16" t="s">
        <v>193</v>
      </c>
    </row>
    <row r="52" spans="1:13" s="2" customFormat="1" ht="180">
      <c r="A52" s="11" t="s">
        <v>15</v>
      </c>
      <c r="B52" s="12">
        <v>46</v>
      </c>
      <c r="C52" s="12">
        <v>12891300000197</v>
      </c>
      <c r="D52" s="12" t="s">
        <v>209</v>
      </c>
      <c r="E52" s="13" t="s">
        <v>210</v>
      </c>
      <c r="F52" s="14" t="s">
        <v>211</v>
      </c>
      <c r="G52" s="15">
        <v>46282</v>
      </c>
      <c r="H52" s="16" t="s">
        <v>212</v>
      </c>
      <c r="I52" s="17">
        <v>289781.2</v>
      </c>
      <c r="J52" s="15">
        <v>46283</v>
      </c>
      <c r="K52" s="12"/>
      <c r="L52" s="22">
        <f>37959.78+5001.64+20840.16+225979.62</f>
        <v>289781.2</v>
      </c>
      <c r="M52" s="16" t="s">
        <v>213</v>
      </c>
    </row>
    <row r="53" spans="1:13" s="2" customFormat="1" ht="150">
      <c r="A53" s="11" t="s">
        <v>15</v>
      </c>
      <c r="B53" s="12">
        <v>47</v>
      </c>
      <c r="C53" s="12">
        <v>2558157000162</v>
      </c>
      <c r="D53" s="12" t="s">
        <v>127</v>
      </c>
      <c r="E53" s="19" t="s">
        <v>214</v>
      </c>
      <c r="F53" s="24" t="s">
        <v>215</v>
      </c>
      <c r="G53" s="15">
        <v>46282</v>
      </c>
      <c r="H53" s="16" t="s">
        <v>216</v>
      </c>
      <c r="I53" s="17">
        <v>19280.04</v>
      </c>
      <c r="J53" s="15">
        <v>46283</v>
      </c>
      <c r="K53" s="12"/>
      <c r="L53" s="22">
        <f>925.44+18354.6</f>
        <v>19280.039999999997</v>
      </c>
      <c r="M53" s="16" t="s">
        <v>217</v>
      </c>
    </row>
    <row r="54" spans="1:13" s="2" customFormat="1" ht="180">
      <c r="A54" s="11" t="s">
        <v>15</v>
      </c>
      <c r="B54" s="12">
        <v>48</v>
      </c>
      <c r="C54" s="12">
        <v>12891300000197</v>
      </c>
      <c r="D54" s="12" t="s">
        <v>209</v>
      </c>
      <c r="E54" s="19" t="s">
        <v>218</v>
      </c>
      <c r="F54" s="14" t="s">
        <v>211</v>
      </c>
      <c r="G54" s="15">
        <v>46282</v>
      </c>
      <c r="H54" s="16" t="s">
        <v>219</v>
      </c>
      <c r="I54" s="17">
        <v>46600.22</v>
      </c>
      <c r="J54" s="15">
        <v>46283</v>
      </c>
      <c r="K54" s="12"/>
      <c r="L54" s="22">
        <f>46600.22</f>
        <v>46600.22</v>
      </c>
      <c r="M54" s="16" t="s">
        <v>213</v>
      </c>
    </row>
    <row r="55" spans="1:13" s="2" customFormat="1" ht="180">
      <c r="A55" s="11" t="s">
        <v>15</v>
      </c>
      <c r="B55" s="12">
        <v>49</v>
      </c>
      <c r="C55" s="12">
        <v>12891300000197</v>
      </c>
      <c r="D55" s="12" t="s">
        <v>209</v>
      </c>
      <c r="E55" s="19" t="s">
        <v>220</v>
      </c>
      <c r="F55" s="14" t="s">
        <v>211</v>
      </c>
      <c r="G55" s="15">
        <v>46282</v>
      </c>
      <c r="H55" s="16" t="s">
        <v>221</v>
      </c>
      <c r="I55" s="17">
        <v>80421.78</v>
      </c>
      <c r="J55" s="15">
        <v>46283</v>
      </c>
      <c r="K55" s="12"/>
      <c r="L55" s="22">
        <v>80421.78</v>
      </c>
      <c r="M55" s="16" t="s">
        <v>213</v>
      </c>
    </row>
    <row r="56" spans="1:13" s="2" customFormat="1" ht="180">
      <c r="A56" s="11" t="s">
        <v>15</v>
      </c>
      <c r="B56" s="12">
        <v>50</v>
      </c>
      <c r="C56" s="12">
        <v>12282352000166</v>
      </c>
      <c r="D56" s="12" t="s">
        <v>222</v>
      </c>
      <c r="E56" s="19" t="s">
        <v>223</v>
      </c>
      <c r="F56" s="14" t="s">
        <v>224</v>
      </c>
      <c r="G56" s="15">
        <v>46276</v>
      </c>
      <c r="H56" s="16" t="s">
        <v>225</v>
      </c>
      <c r="I56" s="17">
        <v>186917.7</v>
      </c>
      <c r="J56" s="15">
        <v>46283</v>
      </c>
      <c r="K56" s="12"/>
      <c r="L56" s="22">
        <f>21027.37+2665.31+11105.46+152119.56</f>
        <v>186917.7</v>
      </c>
      <c r="M56" s="16" t="s">
        <v>226</v>
      </c>
    </row>
    <row r="57" spans="1:13" s="2" customFormat="1" ht="180">
      <c r="A57" s="11" t="s">
        <v>15</v>
      </c>
      <c r="B57" s="12">
        <v>51</v>
      </c>
      <c r="C57" s="12">
        <v>12282352000166</v>
      </c>
      <c r="D57" s="12" t="s">
        <v>222</v>
      </c>
      <c r="E57" s="19" t="s">
        <v>227</v>
      </c>
      <c r="F57" s="14" t="s">
        <v>224</v>
      </c>
      <c r="G57" s="15">
        <v>46282</v>
      </c>
      <c r="H57" s="16" t="s">
        <v>228</v>
      </c>
      <c r="I57" s="17">
        <v>35191.599999999999</v>
      </c>
      <c r="J57" s="15">
        <v>46283</v>
      </c>
      <c r="K57" s="12"/>
      <c r="L57" s="22">
        <f>35191.6</f>
        <v>35191.599999999999</v>
      </c>
      <c r="M57" s="16" t="s">
        <v>226</v>
      </c>
    </row>
    <row r="58" spans="1:13" s="2" customFormat="1" ht="135">
      <c r="A58" s="11" t="s">
        <v>15</v>
      </c>
      <c r="B58" s="12">
        <v>52</v>
      </c>
      <c r="C58" s="12">
        <v>27441006000150</v>
      </c>
      <c r="D58" s="12" t="s">
        <v>229</v>
      </c>
      <c r="E58" s="19" t="s">
        <v>230</v>
      </c>
      <c r="F58" s="14" t="s">
        <v>231</v>
      </c>
      <c r="G58" s="15">
        <v>46283</v>
      </c>
      <c r="H58" s="16" t="s">
        <v>232</v>
      </c>
      <c r="I58" s="17">
        <v>4048.59</v>
      </c>
      <c r="J58" s="15">
        <v>46283</v>
      </c>
      <c r="K58" s="12"/>
      <c r="L58" s="22">
        <f>194.33+3854.26</f>
        <v>4048.59</v>
      </c>
      <c r="M58" s="16" t="s">
        <v>233</v>
      </c>
    </row>
    <row r="59" spans="1:13" s="2" customFormat="1" ht="165">
      <c r="A59" s="11" t="s">
        <v>15</v>
      </c>
      <c r="B59" s="12">
        <v>53</v>
      </c>
      <c r="C59" s="12">
        <v>4198254000117</v>
      </c>
      <c r="D59" s="12" t="s">
        <v>234</v>
      </c>
      <c r="E59" s="30" t="s">
        <v>235</v>
      </c>
      <c r="F59" s="14" t="s">
        <v>236</v>
      </c>
      <c r="G59" s="15">
        <v>46283</v>
      </c>
      <c r="H59" s="16" t="s">
        <v>237</v>
      </c>
      <c r="I59" s="17">
        <v>44850</v>
      </c>
      <c r="J59" s="15">
        <v>46283</v>
      </c>
      <c r="K59" s="12"/>
      <c r="L59" s="22">
        <f>2152.8+42697.2</f>
        <v>44850</v>
      </c>
      <c r="M59" s="16" t="s">
        <v>238</v>
      </c>
    </row>
    <row r="60" spans="1:13" s="2" customFormat="1" ht="195">
      <c r="A60" s="11" t="s">
        <v>15</v>
      </c>
      <c r="B60" s="12">
        <v>54</v>
      </c>
      <c r="C60" s="12">
        <v>8804362000147</v>
      </c>
      <c r="D60" s="12" t="s">
        <v>239</v>
      </c>
      <c r="E60" s="19" t="s">
        <v>240</v>
      </c>
      <c r="F60" s="27" t="s">
        <v>241</v>
      </c>
      <c r="G60" s="15">
        <v>46286</v>
      </c>
      <c r="H60" s="16" t="s">
        <v>242</v>
      </c>
      <c r="I60" s="17">
        <v>15063.3</v>
      </c>
      <c r="J60" s="15">
        <v>46287</v>
      </c>
      <c r="K60" s="12"/>
      <c r="L60" s="22">
        <f>1800.29+13263.01</f>
        <v>15063.3</v>
      </c>
      <c r="M60" s="16" t="s">
        <v>243</v>
      </c>
    </row>
    <row r="61" spans="1:13" s="2" customFormat="1" ht="195">
      <c r="A61" s="11" t="s">
        <v>15</v>
      </c>
      <c r="B61" s="12">
        <v>55</v>
      </c>
      <c r="C61" s="12">
        <v>8804362000147</v>
      </c>
      <c r="D61" s="12" t="s">
        <v>239</v>
      </c>
      <c r="E61" s="19" t="s">
        <v>244</v>
      </c>
      <c r="F61" s="14" t="s">
        <v>241</v>
      </c>
      <c r="G61" s="15">
        <v>46286</v>
      </c>
      <c r="H61" s="16" t="s">
        <v>245</v>
      </c>
      <c r="I61" s="17">
        <v>22442.720000000001</v>
      </c>
      <c r="J61" s="15">
        <v>46287</v>
      </c>
      <c r="K61" s="12"/>
      <c r="L61" s="22">
        <v>22442.720000000001</v>
      </c>
      <c r="M61" s="16" t="s">
        <v>243</v>
      </c>
    </row>
    <row r="62" spans="1:13" s="2" customFormat="1" ht="195">
      <c r="A62" s="11" t="s">
        <v>15</v>
      </c>
      <c r="B62" s="12">
        <v>56</v>
      </c>
      <c r="C62" s="12">
        <v>8804362000147</v>
      </c>
      <c r="D62" s="12" t="s">
        <v>239</v>
      </c>
      <c r="E62" s="19" t="s">
        <v>246</v>
      </c>
      <c r="F62" s="14" t="s">
        <v>247</v>
      </c>
      <c r="G62" s="15">
        <v>46287</v>
      </c>
      <c r="H62" s="16" t="s">
        <v>248</v>
      </c>
      <c r="I62" s="17">
        <v>2053.59</v>
      </c>
      <c r="J62" s="15">
        <v>46287</v>
      </c>
      <c r="K62" s="12"/>
      <c r="L62" s="22">
        <f>98.57+1955.02</f>
        <v>2053.59</v>
      </c>
      <c r="M62" s="16" t="s">
        <v>243</v>
      </c>
    </row>
    <row r="63" spans="1:13" s="2" customFormat="1" ht="120">
      <c r="A63" s="11" t="s">
        <v>15</v>
      </c>
      <c r="B63" s="12">
        <v>57</v>
      </c>
      <c r="C63" s="12">
        <v>82845322000104</v>
      </c>
      <c r="D63" s="12" t="s">
        <v>35</v>
      </c>
      <c r="E63" s="19" t="s">
        <v>249</v>
      </c>
      <c r="F63" s="14" t="s">
        <v>250</v>
      </c>
      <c r="G63" s="15">
        <v>46287</v>
      </c>
      <c r="H63" s="16" t="s">
        <v>251</v>
      </c>
      <c r="I63" s="17">
        <v>53679.71</v>
      </c>
      <c r="J63" s="15">
        <v>46287</v>
      </c>
      <c r="K63" s="12"/>
      <c r="L63" s="22">
        <f>2576.63+51103.08</f>
        <v>53679.71</v>
      </c>
      <c r="M63" s="16" t="s">
        <v>252</v>
      </c>
    </row>
    <row r="64" spans="1:13" s="2" customFormat="1" ht="180">
      <c r="A64" s="11" t="s">
        <v>15</v>
      </c>
      <c r="B64" s="12">
        <v>58</v>
      </c>
      <c r="C64" s="12">
        <v>2341467000120</v>
      </c>
      <c r="D64" s="12" t="s">
        <v>140</v>
      </c>
      <c r="E64" s="19" t="s">
        <v>253</v>
      </c>
      <c r="F64" s="24" t="s">
        <v>254</v>
      </c>
      <c r="G64" s="15">
        <v>46289</v>
      </c>
      <c r="H64" s="16" t="s">
        <v>255</v>
      </c>
      <c r="I64" s="17">
        <v>2659.52</v>
      </c>
      <c r="J64" s="15">
        <v>46289</v>
      </c>
      <c r="K64" s="12"/>
      <c r="L64" s="22">
        <f>31.91+2627.61</f>
        <v>2659.52</v>
      </c>
      <c r="M64" s="16" t="s">
        <v>256</v>
      </c>
    </row>
    <row r="65" spans="1:13" s="2" customFormat="1" ht="180">
      <c r="A65" s="11" t="s">
        <v>15</v>
      </c>
      <c r="B65" s="12">
        <v>59</v>
      </c>
      <c r="C65" s="12">
        <v>2341467000120</v>
      </c>
      <c r="D65" s="12" t="s">
        <v>140</v>
      </c>
      <c r="E65" s="19" t="s">
        <v>257</v>
      </c>
      <c r="F65" s="24" t="s">
        <v>258</v>
      </c>
      <c r="G65" s="15">
        <v>46289</v>
      </c>
      <c r="H65" s="16" t="s">
        <v>259</v>
      </c>
      <c r="I65" s="17">
        <v>1411.61</v>
      </c>
      <c r="J65" s="15">
        <v>46289</v>
      </c>
      <c r="K65" s="12"/>
      <c r="L65" s="22">
        <f>16.94+1394.67</f>
        <v>1411.6100000000001</v>
      </c>
      <c r="M65" s="16" t="s">
        <v>256</v>
      </c>
    </row>
    <row r="66" spans="1:13" s="2" customFormat="1" ht="150">
      <c r="A66" s="11" t="s">
        <v>15</v>
      </c>
      <c r="B66" s="12">
        <v>60</v>
      </c>
      <c r="C66" s="12">
        <v>2341467000120</v>
      </c>
      <c r="D66" s="12" t="s">
        <v>140</v>
      </c>
      <c r="E66" s="19" t="s">
        <v>260</v>
      </c>
      <c r="F66" s="27" t="s">
        <v>261</v>
      </c>
      <c r="G66" s="15">
        <v>46289</v>
      </c>
      <c r="H66" s="16" t="s">
        <v>262</v>
      </c>
      <c r="I66" s="17">
        <v>9307.5300000000007</v>
      </c>
      <c r="J66" s="15">
        <v>46289</v>
      </c>
      <c r="K66" s="12"/>
      <c r="L66" s="22">
        <f>107.12+9200.41</f>
        <v>9307.5300000000007</v>
      </c>
      <c r="M66" s="16" t="s">
        <v>263</v>
      </c>
    </row>
    <row r="67" spans="1:13" s="2" customFormat="1" ht="150">
      <c r="A67" s="11" t="s">
        <v>15</v>
      </c>
      <c r="B67" s="12">
        <v>61</v>
      </c>
      <c r="C67" s="12">
        <v>2341467000120</v>
      </c>
      <c r="D67" s="12" t="s">
        <v>140</v>
      </c>
      <c r="E67" s="19" t="s">
        <v>264</v>
      </c>
      <c r="F67" s="14" t="s">
        <v>265</v>
      </c>
      <c r="G67" s="15">
        <v>46289</v>
      </c>
      <c r="H67" s="16" t="s">
        <v>266</v>
      </c>
      <c r="I67" s="17">
        <v>8056.42</v>
      </c>
      <c r="J67" s="15">
        <v>46289</v>
      </c>
      <c r="K67" s="12"/>
      <c r="L67" s="22">
        <f>92.72+7963.7</f>
        <v>8056.42</v>
      </c>
      <c r="M67" s="16" t="s">
        <v>263</v>
      </c>
    </row>
    <row r="68" spans="1:13" s="2" customFormat="1" ht="150">
      <c r="A68" s="11" t="s">
        <v>15</v>
      </c>
      <c r="B68" s="12">
        <v>62</v>
      </c>
      <c r="C68" s="12">
        <v>2341467000120</v>
      </c>
      <c r="D68" s="12" t="s">
        <v>140</v>
      </c>
      <c r="E68" s="19" t="s">
        <v>267</v>
      </c>
      <c r="F68" s="14" t="s">
        <v>268</v>
      </c>
      <c r="G68" s="15">
        <v>46289</v>
      </c>
      <c r="H68" s="16" t="s">
        <v>269</v>
      </c>
      <c r="I68" s="17">
        <v>8851.8700000000008</v>
      </c>
      <c r="J68" s="15">
        <v>46289</v>
      </c>
      <c r="K68" s="12"/>
      <c r="L68" s="22">
        <f>8749.88+101.99</f>
        <v>8851.869999999999</v>
      </c>
      <c r="M68" s="16" t="s">
        <v>263</v>
      </c>
    </row>
    <row r="69" spans="1:13" s="2" customFormat="1" ht="150">
      <c r="A69" s="11" t="s">
        <v>15</v>
      </c>
      <c r="B69" s="12">
        <v>63</v>
      </c>
      <c r="C69" s="12">
        <v>2341467000120</v>
      </c>
      <c r="D69" s="12" t="s">
        <v>140</v>
      </c>
      <c r="E69" s="19" t="s">
        <v>270</v>
      </c>
      <c r="F69" s="27" t="s">
        <v>271</v>
      </c>
      <c r="G69" s="15">
        <v>46289</v>
      </c>
      <c r="H69" s="16" t="s">
        <v>272</v>
      </c>
      <c r="I69" s="17">
        <v>10626.99</v>
      </c>
      <c r="J69" s="15">
        <v>46289</v>
      </c>
      <c r="K69" s="12"/>
      <c r="L69" s="22">
        <f>10503.22+123.77</f>
        <v>10626.99</v>
      </c>
      <c r="M69" s="16" t="s">
        <v>263</v>
      </c>
    </row>
    <row r="70" spans="1:13" s="2" customFormat="1" ht="120">
      <c r="A70" s="11" t="s">
        <v>15</v>
      </c>
      <c r="B70" s="12">
        <v>64</v>
      </c>
      <c r="C70" s="12">
        <v>2341467000120</v>
      </c>
      <c r="D70" s="12" t="s">
        <v>140</v>
      </c>
      <c r="E70" s="19" t="s">
        <v>273</v>
      </c>
      <c r="F70" s="14" t="s">
        <v>274</v>
      </c>
      <c r="G70" s="15">
        <v>46289</v>
      </c>
      <c r="H70" s="16" t="s">
        <v>275</v>
      </c>
      <c r="I70" s="17">
        <v>657.47</v>
      </c>
      <c r="J70" s="15">
        <v>46289</v>
      </c>
      <c r="K70" s="12"/>
      <c r="L70" s="22">
        <f>7.56+649.91</f>
        <v>657.46999999999991</v>
      </c>
      <c r="M70" s="16" t="s">
        <v>263</v>
      </c>
    </row>
    <row r="71" spans="1:13" s="2" customFormat="1" ht="120">
      <c r="A71" s="11" t="s">
        <v>15</v>
      </c>
      <c r="B71" s="12">
        <v>65</v>
      </c>
      <c r="C71" s="12">
        <v>2341467000120</v>
      </c>
      <c r="D71" s="12" t="s">
        <v>140</v>
      </c>
      <c r="E71" s="19" t="s">
        <v>276</v>
      </c>
      <c r="F71" s="27" t="s">
        <v>277</v>
      </c>
      <c r="G71" s="15">
        <v>46289</v>
      </c>
      <c r="H71" s="16" t="s">
        <v>278</v>
      </c>
      <c r="I71" s="17">
        <v>924.75</v>
      </c>
      <c r="J71" s="15">
        <v>46289</v>
      </c>
      <c r="K71" s="12"/>
      <c r="L71" s="22">
        <f>10.6+914.15</f>
        <v>924.75</v>
      </c>
      <c r="M71" s="16" t="s">
        <v>263</v>
      </c>
    </row>
    <row r="72" spans="1:13" s="2" customFormat="1" ht="120">
      <c r="A72" s="11" t="s">
        <v>15</v>
      </c>
      <c r="B72" s="12">
        <v>66</v>
      </c>
      <c r="C72" s="12">
        <v>2341467000120</v>
      </c>
      <c r="D72" s="12" t="s">
        <v>140</v>
      </c>
      <c r="E72" s="19" t="s">
        <v>279</v>
      </c>
      <c r="F72" s="14" t="s">
        <v>280</v>
      </c>
      <c r="G72" s="15">
        <v>46289</v>
      </c>
      <c r="H72" s="16" t="s">
        <v>281</v>
      </c>
      <c r="I72" s="17">
        <v>937.1</v>
      </c>
      <c r="J72" s="15">
        <v>46289</v>
      </c>
      <c r="K72" s="12"/>
      <c r="L72" s="22">
        <f>10.87+926.23</f>
        <v>937.1</v>
      </c>
      <c r="M72" s="16" t="s">
        <v>263</v>
      </c>
    </row>
    <row r="73" spans="1:13" s="2" customFormat="1" ht="120">
      <c r="A73" s="11" t="s">
        <v>15</v>
      </c>
      <c r="B73" s="12">
        <v>67</v>
      </c>
      <c r="C73" s="12">
        <v>2341467000120</v>
      </c>
      <c r="D73" s="12" t="s">
        <v>140</v>
      </c>
      <c r="E73" s="19" t="s">
        <v>282</v>
      </c>
      <c r="F73" s="27" t="s">
        <v>283</v>
      </c>
      <c r="G73" s="15">
        <v>46289</v>
      </c>
      <c r="H73" s="16" t="s">
        <v>284</v>
      </c>
      <c r="I73" s="17">
        <v>1228.82</v>
      </c>
      <c r="J73" s="15">
        <v>46289</v>
      </c>
      <c r="K73" s="12"/>
      <c r="L73" s="22">
        <f>14.41+1214.41</f>
        <v>1228.8200000000002</v>
      </c>
      <c r="M73" s="16" t="s">
        <v>263</v>
      </c>
    </row>
    <row r="74" spans="1:13" s="2" customFormat="1" ht="120">
      <c r="A74" s="11" t="s">
        <v>15</v>
      </c>
      <c r="B74" s="12">
        <v>68</v>
      </c>
      <c r="C74" s="12">
        <v>2341467000120</v>
      </c>
      <c r="D74" s="12" t="s">
        <v>140</v>
      </c>
      <c r="E74" s="19" t="s">
        <v>285</v>
      </c>
      <c r="F74" s="14" t="s">
        <v>286</v>
      </c>
      <c r="G74" s="15">
        <v>46289</v>
      </c>
      <c r="H74" s="16" t="s">
        <v>287</v>
      </c>
      <c r="I74" s="17">
        <v>1804.54</v>
      </c>
      <c r="J74" s="15">
        <v>46289</v>
      </c>
      <c r="K74" s="12"/>
      <c r="L74" s="22">
        <f>20.76+1783.78</f>
        <v>1804.54</v>
      </c>
      <c r="M74" s="16" t="s">
        <v>263</v>
      </c>
    </row>
    <row r="75" spans="1:13" s="2" customFormat="1" ht="120">
      <c r="A75" s="11" t="s">
        <v>15</v>
      </c>
      <c r="B75" s="12">
        <v>69</v>
      </c>
      <c r="C75" s="12">
        <v>2341467000120</v>
      </c>
      <c r="D75" s="12" t="s">
        <v>140</v>
      </c>
      <c r="E75" s="19" t="s">
        <v>288</v>
      </c>
      <c r="F75" s="27" t="s">
        <v>289</v>
      </c>
      <c r="G75" s="15">
        <v>46289</v>
      </c>
      <c r="H75" s="16" t="s">
        <v>290</v>
      </c>
      <c r="I75" s="17">
        <v>2134.71</v>
      </c>
      <c r="J75" s="15">
        <v>46289</v>
      </c>
      <c r="K75" s="12"/>
      <c r="L75" s="22">
        <f>24.47+2110.24</f>
        <v>2134.7099999999996</v>
      </c>
      <c r="M75" s="16" t="s">
        <v>263</v>
      </c>
    </row>
    <row r="76" spans="1:13" s="2" customFormat="1" ht="120">
      <c r="A76" s="11" t="s">
        <v>15</v>
      </c>
      <c r="B76" s="12">
        <v>70</v>
      </c>
      <c r="C76" s="12">
        <v>2341467000120</v>
      </c>
      <c r="D76" s="12" t="s">
        <v>140</v>
      </c>
      <c r="E76" s="19" t="s">
        <v>291</v>
      </c>
      <c r="F76" s="14" t="s">
        <v>292</v>
      </c>
      <c r="G76" s="15">
        <v>46289</v>
      </c>
      <c r="H76" s="16" t="s">
        <v>293</v>
      </c>
      <c r="I76" s="17">
        <v>2025.92</v>
      </c>
      <c r="J76" s="15">
        <v>46289</v>
      </c>
      <c r="K76" s="12"/>
      <c r="L76" s="22">
        <f>23.5+2002.42</f>
        <v>2025.92</v>
      </c>
      <c r="M76" s="16" t="s">
        <v>263</v>
      </c>
    </row>
    <row r="77" spans="1:13" s="2" customFormat="1" ht="180">
      <c r="A77" s="11" t="s">
        <v>15</v>
      </c>
      <c r="B77" s="12">
        <v>71</v>
      </c>
      <c r="C77" s="12">
        <v>2341467000120</v>
      </c>
      <c r="D77" s="12" t="s">
        <v>140</v>
      </c>
      <c r="E77" s="19" t="s">
        <v>294</v>
      </c>
      <c r="F77" s="24" t="s">
        <v>295</v>
      </c>
      <c r="G77" s="15">
        <v>46289</v>
      </c>
      <c r="H77" s="16" t="s">
        <v>296</v>
      </c>
      <c r="I77" s="17">
        <v>13786.95</v>
      </c>
      <c r="J77" s="15">
        <v>46289</v>
      </c>
      <c r="K77" s="12"/>
      <c r="L77" s="22">
        <f>165.44+13621.51</f>
        <v>13786.95</v>
      </c>
      <c r="M77" s="16" t="s">
        <v>297</v>
      </c>
    </row>
    <row r="78" spans="1:13" s="2" customFormat="1" ht="135">
      <c r="A78" s="11" t="s">
        <v>15</v>
      </c>
      <c r="B78" s="12">
        <v>72</v>
      </c>
      <c r="C78" s="12">
        <v>4740876000125</v>
      </c>
      <c r="D78" s="12" t="s">
        <v>298</v>
      </c>
      <c r="E78" s="19" t="s">
        <v>299</v>
      </c>
      <c r="F78" s="24" t="s">
        <v>300</v>
      </c>
      <c r="G78" s="15">
        <v>46289</v>
      </c>
      <c r="H78" s="16" t="s">
        <v>301</v>
      </c>
      <c r="I78" s="17">
        <v>472275.35</v>
      </c>
      <c r="J78" s="15">
        <v>46289</v>
      </c>
      <c r="K78" s="12"/>
      <c r="L78" s="22">
        <v>472275.35</v>
      </c>
      <c r="M78" s="16" t="s">
        <v>302</v>
      </c>
    </row>
    <row r="79" spans="1:13" s="2" customFormat="1" ht="135">
      <c r="A79" s="11" t="s">
        <v>15</v>
      </c>
      <c r="B79" s="12">
        <v>73</v>
      </c>
      <c r="C79" s="12">
        <v>4740876000125</v>
      </c>
      <c r="D79" s="12" t="s">
        <v>298</v>
      </c>
      <c r="E79" s="19" t="s">
        <v>303</v>
      </c>
      <c r="F79" s="24" t="s">
        <v>300</v>
      </c>
      <c r="G79" s="15">
        <v>46289</v>
      </c>
      <c r="H79" s="16" t="s">
        <v>304</v>
      </c>
      <c r="I79" s="17">
        <v>146752</v>
      </c>
      <c r="J79" s="15">
        <v>46289</v>
      </c>
      <c r="K79" s="12"/>
      <c r="L79" s="22">
        <v>146752</v>
      </c>
      <c r="M79" s="16" t="s">
        <v>302</v>
      </c>
    </row>
    <row r="80" spans="1:13" s="2" customFormat="1" ht="135">
      <c r="A80" s="11" t="s">
        <v>15</v>
      </c>
      <c r="B80" s="12">
        <v>74</v>
      </c>
      <c r="C80" s="12">
        <v>4740876000125</v>
      </c>
      <c r="D80" s="12" t="s">
        <v>298</v>
      </c>
      <c r="E80" s="19" t="s">
        <v>305</v>
      </c>
      <c r="F80" s="24" t="s">
        <v>300</v>
      </c>
      <c r="G80" s="15">
        <v>46289</v>
      </c>
      <c r="H80" s="16" t="s">
        <v>306</v>
      </c>
      <c r="I80" s="17">
        <v>7737.1</v>
      </c>
      <c r="J80" s="15">
        <v>46289</v>
      </c>
      <c r="K80" s="12"/>
      <c r="L80" s="22">
        <v>7737.1</v>
      </c>
      <c r="M80" s="16" t="s">
        <v>302</v>
      </c>
    </row>
    <row r="81" spans="1:13" s="2" customFormat="1" ht="135">
      <c r="A81" s="11" t="s">
        <v>15</v>
      </c>
      <c r="B81" s="12">
        <v>75</v>
      </c>
      <c r="C81" s="12">
        <v>4740876000125</v>
      </c>
      <c r="D81" s="12" t="s">
        <v>298</v>
      </c>
      <c r="E81" s="19" t="s">
        <v>307</v>
      </c>
      <c r="F81" s="24" t="s">
        <v>308</v>
      </c>
      <c r="G81" s="15">
        <v>46289</v>
      </c>
      <c r="H81" s="16" t="s">
        <v>309</v>
      </c>
      <c r="I81" s="17">
        <v>667.05</v>
      </c>
      <c r="J81" s="15">
        <v>46289</v>
      </c>
      <c r="K81" s="12"/>
      <c r="L81" s="22">
        <v>667.05</v>
      </c>
      <c r="M81" s="16" t="s">
        <v>302</v>
      </c>
    </row>
    <row r="82" spans="1:13" s="2" customFormat="1" ht="195">
      <c r="A82" s="11" t="s">
        <v>15</v>
      </c>
      <c r="B82" s="12">
        <v>76</v>
      </c>
      <c r="C82" s="12">
        <v>2535864000729</v>
      </c>
      <c r="D82" s="12" t="s">
        <v>310</v>
      </c>
      <c r="E82" s="19" t="s">
        <v>311</v>
      </c>
      <c r="F82" s="24" t="s">
        <v>312</v>
      </c>
      <c r="G82" s="15">
        <v>46290</v>
      </c>
      <c r="H82" s="16" t="s">
        <v>313</v>
      </c>
      <c r="I82" s="17">
        <v>2244</v>
      </c>
      <c r="J82" s="15">
        <v>46290</v>
      </c>
      <c r="K82" s="12"/>
      <c r="L82" s="22">
        <f>107.71+2136.29</f>
        <v>2244</v>
      </c>
      <c r="M82" s="16" t="s">
        <v>314</v>
      </c>
    </row>
    <row r="83" spans="1:13" s="2" customFormat="1" ht="105">
      <c r="A83" s="11" t="s">
        <v>15</v>
      </c>
      <c r="B83" s="12">
        <v>77</v>
      </c>
      <c r="C83" s="12">
        <v>4301769000109</v>
      </c>
      <c r="D83" s="12" t="s">
        <v>315</v>
      </c>
      <c r="E83" s="19" t="s">
        <v>316</v>
      </c>
      <c r="F83" s="24" t="s">
        <v>317</v>
      </c>
      <c r="G83" s="15">
        <v>46290</v>
      </c>
      <c r="H83" s="16" t="s">
        <v>318</v>
      </c>
      <c r="I83" s="17">
        <v>5757.69</v>
      </c>
      <c r="J83" s="15">
        <v>46290</v>
      </c>
      <c r="K83" s="12"/>
      <c r="L83" s="22">
        <v>5757.69</v>
      </c>
      <c r="M83" s="16" t="s">
        <v>319</v>
      </c>
    </row>
    <row r="84" spans="1:13" s="2" customFormat="1" ht="150">
      <c r="A84" s="11" t="s">
        <v>15</v>
      </c>
      <c r="B84" s="12">
        <v>78</v>
      </c>
      <c r="C84" s="12">
        <v>82845322000104</v>
      </c>
      <c r="D84" s="12" t="s">
        <v>35</v>
      </c>
      <c r="E84" s="19" t="s">
        <v>320</v>
      </c>
      <c r="F84" s="24" t="s">
        <v>321</v>
      </c>
      <c r="G84" s="15">
        <v>46290</v>
      </c>
      <c r="H84" s="16" t="s">
        <v>322</v>
      </c>
      <c r="I84" s="17">
        <v>111255.26</v>
      </c>
      <c r="J84" s="15">
        <v>46290</v>
      </c>
      <c r="K84" s="12"/>
      <c r="L84" s="22">
        <f>5340.25+105915.01</f>
        <v>111255.26</v>
      </c>
      <c r="M84" s="16" t="s">
        <v>323</v>
      </c>
    </row>
    <row r="85" spans="1:13" s="2" customFormat="1" ht="165">
      <c r="A85" s="11" t="s">
        <v>15</v>
      </c>
      <c r="B85" s="12">
        <v>79</v>
      </c>
      <c r="C85" s="34">
        <v>38597655000161</v>
      </c>
      <c r="D85" s="12" t="s">
        <v>324</v>
      </c>
      <c r="E85" s="35" t="s">
        <v>325</v>
      </c>
      <c r="F85" s="14" t="s">
        <v>326</v>
      </c>
      <c r="G85" s="36">
        <v>46290</v>
      </c>
      <c r="H85" s="37" t="s">
        <v>327</v>
      </c>
      <c r="I85" s="38">
        <v>1750</v>
      </c>
      <c r="J85" s="36">
        <v>46290</v>
      </c>
      <c r="K85" s="34"/>
      <c r="L85" s="38">
        <f>1750</f>
        <v>1750</v>
      </c>
      <c r="M85" s="37" t="s">
        <v>328</v>
      </c>
    </row>
    <row r="86" spans="1:13" s="3" customFormat="1" ht="165">
      <c r="A86" s="11" t="s">
        <v>15</v>
      </c>
      <c r="B86" s="12">
        <v>80</v>
      </c>
      <c r="C86" s="12">
        <v>18876112000176</v>
      </c>
      <c r="D86" s="3" t="s">
        <v>48</v>
      </c>
      <c r="E86" s="19" t="s">
        <v>329</v>
      </c>
      <c r="F86" s="24" t="s">
        <v>330</v>
      </c>
      <c r="G86" s="15">
        <v>46290</v>
      </c>
      <c r="H86" s="16" t="s">
        <v>331</v>
      </c>
      <c r="I86" s="39">
        <v>1993.65</v>
      </c>
      <c r="J86" s="15">
        <v>46290</v>
      </c>
      <c r="K86" s="12"/>
      <c r="L86" s="40">
        <v>1993.65</v>
      </c>
      <c r="M86" s="16" t="s">
        <v>332</v>
      </c>
    </row>
    <row r="87" spans="1:13" s="2" customFormat="1" ht="135">
      <c r="A87" s="11" t="s">
        <v>15</v>
      </c>
      <c r="B87" s="12">
        <v>81</v>
      </c>
      <c r="C87" s="12">
        <v>34549659000113</v>
      </c>
      <c r="D87" s="12" t="s">
        <v>333</v>
      </c>
      <c r="E87" s="19" t="s">
        <v>334</v>
      </c>
      <c r="F87" s="24" t="s">
        <v>335</v>
      </c>
      <c r="G87" s="15">
        <v>46290</v>
      </c>
      <c r="H87" s="16" t="s">
        <v>336</v>
      </c>
      <c r="I87" s="17">
        <v>31000</v>
      </c>
      <c r="J87" s="15">
        <v>46290</v>
      </c>
      <c r="K87" s="12"/>
      <c r="L87" s="22">
        <f>1488+29512</f>
        <v>31000</v>
      </c>
      <c r="M87" s="16" t="s">
        <v>337</v>
      </c>
    </row>
    <row r="88" spans="1:13" s="2" customFormat="1" ht="135">
      <c r="A88" s="11" t="s">
        <v>15</v>
      </c>
      <c r="B88" s="12">
        <v>82</v>
      </c>
      <c r="C88" s="12">
        <v>34549659000113</v>
      </c>
      <c r="D88" s="12" t="s">
        <v>333</v>
      </c>
      <c r="E88" s="19" t="s">
        <v>338</v>
      </c>
      <c r="F88" s="24" t="s">
        <v>339</v>
      </c>
      <c r="G88" s="15">
        <v>46290</v>
      </c>
      <c r="H88" s="16" t="s">
        <v>340</v>
      </c>
      <c r="I88" s="17">
        <v>146019.29999999999</v>
      </c>
      <c r="J88" s="15">
        <v>46290</v>
      </c>
      <c r="K88" s="12"/>
      <c r="L88" s="22">
        <f>7008.92+139010.38</f>
        <v>146019.30000000002</v>
      </c>
      <c r="M88" s="16" t="s">
        <v>337</v>
      </c>
    </row>
    <row r="89" spans="1:13" s="2" customFormat="1" ht="165">
      <c r="A89" s="11" t="s">
        <v>15</v>
      </c>
      <c r="B89" s="12">
        <v>83</v>
      </c>
      <c r="C89" s="12">
        <v>2341467000120</v>
      </c>
      <c r="D89" s="12" t="s">
        <v>140</v>
      </c>
      <c r="E89" s="19" t="s">
        <v>341</v>
      </c>
      <c r="F89" s="14" t="s">
        <v>342</v>
      </c>
      <c r="G89" s="15">
        <v>46293</v>
      </c>
      <c r="H89" s="16" t="s">
        <v>343</v>
      </c>
      <c r="I89" s="17">
        <v>112008.61</v>
      </c>
      <c r="J89" s="15">
        <v>46293</v>
      </c>
      <c r="K89" s="12"/>
      <c r="L89" s="22">
        <f>2073.41+109935.2</f>
        <v>112008.61</v>
      </c>
      <c r="M89" s="16" t="s">
        <v>344</v>
      </c>
    </row>
    <row r="90" spans="1:13" ht="15" customHeight="1">
      <c r="A90" s="41" t="s">
        <v>345</v>
      </c>
      <c r="B90" s="41"/>
      <c r="C90" s="41"/>
      <c r="D90" s="4"/>
      <c r="K90" s="44"/>
    </row>
    <row r="91" spans="1:13" ht="15" customHeight="1">
      <c r="A91" s="45" t="str">
        <f>[1]Bens!A32</f>
        <v>Data da última atualização: 01/10/2026</v>
      </c>
      <c r="B91" s="46"/>
      <c r="C91" s="4"/>
      <c r="D91" s="1"/>
    </row>
    <row r="92" spans="1:13" ht="15" customHeight="1">
      <c r="A92" s="47" t="s">
        <v>346</v>
      </c>
      <c r="B92" s="47"/>
      <c r="C92" s="47"/>
      <c r="D92" s="47"/>
    </row>
    <row r="93" spans="1:13" ht="15" customHeight="1">
      <c r="A93" s="47" t="s">
        <v>347</v>
      </c>
      <c r="B93" s="47"/>
      <c r="C93" s="47"/>
      <c r="D93" s="47"/>
    </row>
    <row r="94" spans="1:13" ht="15" customHeight="1">
      <c r="A94" s="48" t="s">
        <v>348</v>
      </c>
      <c r="B94" s="48"/>
      <c r="C94" s="48"/>
      <c r="D94" s="1"/>
    </row>
    <row r="95" spans="1:13" ht="15" customHeight="1"/>
    <row r="96" spans="1:13" ht="15" customHeight="1"/>
    <row r="97" spans="14:14" ht="15" customHeight="1"/>
    <row r="98" spans="14:14" ht="15" customHeight="1"/>
    <row r="99" spans="14:14" ht="15" customHeight="1"/>
    <row r="100" spans="14:14" ht="15" customHeight="1"/>
    <row r="101" spans="14:14" ht="15" customHeight="1"/>
    <row r="102" spans="14:14" ht="15" customHeight="1">
      <c r="N102" s="49"/>
    </row>
    <row r="103" spans="14:14" ht="15" customHeight="1">
      <c r="N103" s="49"/>
    </row>
    <row r="104" spans="14:14" ht="15" customHeight="1">
      <c r="N104" s="49"/>
    </row>
    <row r="105" spans="14:14" ht="15" customHeight="1">
      <c r="N105" s="49"/>
    </row>
    <row r="106" spans="14:14" ht="15" customHeight="1">
      <c r="N106" s="49"/>
    </row>
    <row r="107" spans="14:14" ht="15" customHeight="1">
      <c r="N107" s="49"/>
    </row>
    <row r="108" spans="14:14" ht="15" customHeight="1"/>
    <row r="109" spans="14:14" ht="15" customHeight="1"/>
    <row r="110" spans="14:14" ht="15" customHeight="1"/>
    <row r="111" spans="14:14" ht="15" customHeight="1"/>
    <row r="112" spans="14:14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48.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</sheetData>
  <mergeCells count="5">
    <mergeCell ref="A2:M2"/>
    <mergeCell ref="A3:E3"/>
    <mergeCell ref="A5:L5"/>
    <mergeCell ref="A92:D92"/>
    <mergeCell ref="A93:D93"/>
  </mergeCells>
  <conditionalFormatting sqref="C7:C89">
    <cfRule type="cellIs" dxfId="1" priority="1" operator="between">
      <formula>111111111</formula>
      <formula>99999999999</formula>
    </cfRule>
    <cfRule type="cellIs" dxfId="0" priority="2" operator="between">
      <formula>111111111111</formula>
      <formula>99999999999999</formula>
    </cfRule>
  </conditionalFormatting>
  <hyperlinks>
    <hyperlink ref="F7" r:id="rId1" xr:uid="{FACE29DE-10C8-4E9F-8AF4-CAAB29BFEC44}"/>
    <hyperlink ref="F8" r:id="rId2" xr:uid="{95963C8D-DA17-452B-98C2-25B30319EB3A}"/>
    <hyperlink ref="F9" r:id="rId3" xr:uid="{645695E4-DCCE-4063-AEA0-D75062BE7684}"/>
    <hyperlink ref="F10" r:id="rId4" xr:uid="{DA20F313-6C5E-4CFF-B0B1-8A72C92B0E6E}"/>
    <hyperlink ref="F11" r:id="rId5" xr:uid="{CAFF7535-6B17-4867-9E66-853A79391FC0}"/>
    <hyperlink ref="F12" r:id="rId6" xr:uid="{339FD274-E75D-4CB3-B5A3-348B65E1C3CE}"/>
    <hyperlink ref="F13" r:id="rId7" xr:uid="{FA7116CD-7CEE-4F30-A81D-DA402F0EFDEA}"/>
    <hyperlink ref="F14" r:id="rId8" xr:uid="{C50755C2-7097-40D9-B315-864FBF988D86}"/>
    <hyperlink ref="F15" r:id="rId9" xr:uid="{D01BE419-487F-4C76-A5CB-B5C831E13654}"/>
    <hyperlink ref="F16" r:id="rId10" xr:uid="{BDFFA560-AFC1-4519-B639-163BA79C2132}"/>
    <hyperlink ref="F17" r:id="rId11" xr:uid="{963AB1F0-3200-48C6-8947-9631C96A7690}"/>
    <hyperlink ref="F18" r:id="rId12" xr:uid="{05639C88-7381-4727-921A-9857A2E08273}"/>
    <hyperlink ref="F19" r:id="rId13" xr:uid="{3B2B2D11-E1A8-4556-AB25-EFA890351E06}"/>
    <hyperlink ref="F20" r:id="rId14" xr:uid="{AF913AFA-4EB0-474F-A98D-72EC11BD2F04}"/>
    <hyperlink ref="F21" r:id="rId15" xr:uid="{09E4E3D9-A3EB-42CF-9548-4B66E1553767}"/>
    <hyperlink ref="F22" r:id="rId16" xr:uid="{7BE7C5EF-D5E4-4961-BB8B-32AD26C256C4}"/>
    <hyperlink ref="F23" r:id="rId17" xr:uid="{E1347FB2-BEAE-4F34-B16B-D7D3284AD8AC}"/>
    <hyperlink ref="F24" r:id="rId18" xr:uid="{CCF00D3C-6E30-44C2-92DD-3223636D9795}"/>
    <hyperlink ref="F25" r:id="rId19" xr:uid="{3BC9EDC1-C352-4642-96BE-D8B53D0093FE}"/>
    <hyperlink ref="F26" r:id="rId20" xr:uid="{DCE2002B-D2D4-4619-8D15-28BB6B0EC8AD}"/>
    <hyperlink ref="F27" r:id="rId21" xr:uid="{3EC8B636-5DA1-4987-82CB-F17C503759B8}"/>
    <hyperlink ref="F28" r:id="rId22" xr:uid="{175B6CB6-EC6A-4FFD-AC38-D7ACFBCD9D25}"/>
    <hyperlink ref="F29" r:id="rId23" xr:uid="{81743A9A-DE4E-481B-A5A6-3740BCA59105}"/>
    <hyperlink ref="F30" r:id="rId24" xr:uid="{2D27F532-E61E-4E61-95BF-56A46FCE0ECC}"/>
    <hyperlink ref="F31" r:id="rId25" xr:uid="{9A42021E-4FCD-4337-81AA-4B35C50904E8}"/>
    <hyperlink ref="E31" r:id="rId26" xr:uid="{B62F5578-2A40-46C6-8AE4-7929839023C2}"/>
    <hyperlink ref="E30" r:id="rId27" display="Liquidação da NE nº 2026NE0000972 - Ref. à prestação de STFC/SCM, abrangendo assinatura de Tronco Digital E1, Tronco SIP, numeração DDR, DDG 0800 e Disk Ouvidoria Tridígito 127, CA nº 008/2024-MP/PGJ, 3º TA, competência julho/2026, NFCom nº 2655, SEI 2026.020143." xr:uid="{C93BA8C0-7FC4-49C9-8883-E4D775BFE616}"/>
    <hyperlink ref="E29" r:id="rId28" display="Liquidação da NE nº 2026NE0000414 - Ref. à prestação de STFC/SCM, abrangendo assinatura de Tronco Digital E1, Tronco SIP, numeração DDR, DDG 0800 e Disk Ouvidoria Tridígito 127, CA nº 008/2024-MP/PGJ, 3º TA, competência julho/2026, NFCom nº 2655, SEI 2026.020143." xr:uid="{A37FAB5D-4A67-4338-8DA8-E33BDC38A482}"/>
    <hyperlink ref="E28" r:id="rId29" display="Liquidação da NE nº 2026NE0001631 - Ref. ao fornecimento indenizatório de 937 garrafões de água mineral 20L, no período de 27/07/2026 a 27/08/2026, às unidades da PGJ em Manaus/AM, conforme NF-e 1194, Atesto 31.2026.SAL, Despacho 1036.2026.01AJ-SUBADM e NE 2026NE0001631, SEI 2026.020239." xr:uid="{983DD477-553A-4B24-B10A-58A6AEB457DF}"/>
    <hyperlink ref="E27" r:id="rId30" xr:uid="{0A92CA73-CF1C-48E4-ABE0-8B45DF1F9371}"/>
    <hyperlink ref="E26" r:id="rId31" xr:uid="{71949BBF-B0E3-4BE3-AB33-BFFEF6906CCD}"/>
    <hyperlink ref="E25" r:id="rId32" xr:uid="{BC18DBA8-3AC2-43CE-9207-F0B76469A1CE}"/>
    <hyperlink ref="E24" r:id="rId33" display="https://www.mpam.mp.br/images/1%C2%BA_TAP_a_CCT_n%C2%BA_05-2022_-_MP-PGJ_-_2022.015927_31e5f.pdf" xr:uid="{F1058C46-7D7E-4B62-BC17-08636E0B3A8A}"/>
    <hyperlink ref="E23" r:id="rId34" display="Liquidação da NE nº 2026NE0000056 &quot;- Ref. a prestação ao serviço de operação técnica e manutenção (preventiva e corretiva), com eventual fornecimento de peças, para os sistemas de áudio e vídeo, com gravação e transmissão simultânea via internet, ref. a Agosto/2026, conforme NF-nº 165 e demais documentos no SEI 2026.020665.&quot;" xr:uid="{8B37D0EE-300F-428F-8737-19253C6BA6FB}"/>
    <hyperlink ref="E22" r:id="rId35" xr:uid="{9D978DC2-2438-4131-B370-AB8371181FE0}"/>
    <hyperlink ref="E21" r:id="rId36" display="Liquidação da NE nº 2026NE0000889 - Ref. a serviços de manutenção preventiva e corretiva nos sistemas de refrigeração da PGJ/AM, com assistência técnica, mão de obra, peças e acessórios, competência agosto/2026, Contrato 025/2022-MP/PGJ, 6º TA, NFS-e nº 102, SEI 2026.020663." xr:uid="{9BBAEA7D-D168-4275-B35B-70793CE94291}"/>
    <hyperlink ref="E20" r:id="rId37" display="Liquidação da NE nº 2026NE0001384 - Ref. a serviços de manutenção preventiva e corretiva nos sistemas de refrigeração da PGJ/AM, com assistência técnica, mão de obra, peças e acessórios, competência agosto/2026, Contrato 025/2022-MP/PGJ, 6º TA, NFS-e nº 102, SEI 2026.020663." xr:uid="{389DC13F-A851-427C-A18F-2D32EACE0CCF}"/>
    <hyperlink ref="E16" r:id="rId38" xr:uid="{54BCE4F7-E587-4F37-8BAC-2088D01431C9}"/>
    <hyperlink ref="E14" r:id="rId39" display="Liquidação da NE nº 2025NE0001371 - Ref. à prestação de serviços de publicação de atos oficiais e notas de interesse público da PGJ/MPAM, em jornal diário de grande circulação no Estado do Amazonas, referente a Julho/2026, Contrato 018/2023-MP/PGJ, 3º Termo Aditivo, NF nº 2528, SEI 2026.019334." xr:uid="{1EB9CA7C-FF06-4240-80A1-C7B8B2CDC24E}"/>
    <hyperlink ref="E13" r:id="rId40" display="Liquidação da NE nº 2026NE0000799 - Ref. a prestação de serviço de solução de firewall de próxima geração em alta disponibilidade, com monitoramento (CA 004/2023-MP/PGJ - 1ºT.A.) ref. a JULHO/2026 (parcela 34 de 48) conforme NFS-e n° 17 e demais documentos no SEI 2026.019756." xr:uid="{3C835BE2-55E9-442C-A83F-7D3D44690303}"/>
    <hyperlink ref="E12" r:id="rId41" display="Liquidação da NE nº 2026NE0000799 - Ref. a prestação de serviço de solução de firewall de próxima geração em alta disponibilidade, com monitoramento (CA 004/2023-MP/PGJ - 1ºT.A.) ref. a JULHO/2026 (parcela 34 de 48) conforme NFS-e n° 16 e demais documentos no SEI 2026.019756." xr:uid="{D956231D-F73C-4096-94A5-A7B02B7333B5}"/>
    <hyperlink ref="E11" r:id="rId42" xr:uid="{B7687416-A87D-4BE2-BC0E-5465A45CDE6D}"/>
    <hyperlink ref="E8" r:id="rId43" xr:uid="{299EA5C9-7CEE-4D77-94D2-97873BBF89FE}"/>
    <hyperlink ref="E7" r:id="rId44" xr:uid="{70F5FCAE-C7FE-4320-A354-ECCF0B096FE8}"/>
    <hyperlink ref="F32" r:id="rId45" xr:uid="{6312AE89-BAB3-4460-BA25-64A2DC70C357}"/>
    <hyperlink ref="E32" r:id="rId46" xr:uid="{86B7D57E-F46E-4CCD-B83C-8950EA71D717}"/>
    <hyperlink ref="F33" r:id="rId47" xr:uid="{399E9351-AFD6-4AB2-9A2B-1F4CE91F31BD}"/>
    <hyperlink ref="F34" r:id="rId48" xr:uid="{DA2B107D-1D96-4CFC-9F9D-53354271AA9A}"/>
    <hyperlink ref="F35" r:id="rId49" xr:uid="{7CB1DF24-B7DF-4206-B970-D51EBE9ACAAF}"/>
    <hyperlink ref="F36" r:id="rId50" xr:uid="{CF4D78AC-FF6E-4C6B-8E13-601591CDDCDE}"/>
    <hyperlink ref="F37" r:id="rId51" xr:uid="{01C18A6A-8CD8-4CD4-9882-E027F9723D3E}"/>
    <hyperlink ref="F42" r:id="rId52" xr:uid="{92BC7B79-F9A5-4408-B5C7-4E833E68411A}"/>
    <hyperlink ref="F41" r:id="rId53" xr:uid="{98534382-841D-4299-A876-F7235092A083}"/>
    <hyperlink ref="F40" r:id="rId54" xr:uid="{BDE7DF2B-3B8D-468F-8A90-BB08F3E10D85}"/>
    <hyperlink ref="F39" r:id="rId55" xr:uid="{0AA05103-EBD0-441D-AF7B-317C9414239E}"/>
    <hyperlink ref="F38" r:id="rId56" xr:uid="{12625C9C-220B-4F83-B6E2-48474D59E0EA}"/>
    <hyperlink ref="E33" r:id="rId57" display="Liquidação da NE nº 2026NE0001010 -Ref. a prestação de serviço de emissão, reserva e remarcação de bilhetes para voos nacionais e internacionais (C.A. N° 019/2023 - MP/PGJ - 4ºT.A.) referente a Agosto/2026, conforme Fatura Nº 18400 e demais documentos contidos no SEI 2026.020913." xr:uid="{A39BAF25-E9D8-4E01-AF72-9AD8F07226DD}"/>
    <hyperlink ref="E34" r:id="rId58" display="Liquidação da NE nº 2026NE0001010  Prestação de serviço de emissão, reserva e remarcação de bilhetes para voos nacionais e internacionais (C.A. N° 019/2023 - MP/PGJ - 4ºT.A.) referente a Agosto/2026, conforme Fatura Nº 18404 e demais documentos contidos no SEI 2026.020913." xr:uid="{EFD956E2-76FA-436D-AA6F-546A27DBEC4B}"/>
    <hyperlink ref="E35" r:id="rId59" display="Liquidação da NE nº 2026NE0000052 - Ref. serviço de fornecimento de energia elétrica dos  nas unidades consumidoras da Procuradoria-Geral de Justiça do Estado do Amazonas (CA 027/2024-MP/PGJ) relativo a AGOSTO/2026, conforme Fatura nº 869937.08/2026.00 e documentos no SEI 2026.021214." xr:uid="{5FB531FD-A1C8-495A-9E46-A2DA84FB71E0}"/>
    <hyperlink ref="E36" r:id="rId60" display="Liquidação da NE nº 2026NE0000801- Ref. serviço de fornecimento de energia elétrica dos  nas unidades consumidoras da Procuradoria-Geral de Justiça do Estado do Amazonas (CA 027/2024-MP/PGJ) relativo a AGOSTO/2026, conforme Fatura nº 869937.08/2026.00 e documentos no SEI 2026.021214." xr:uid="{D6D2F665-B783-42B6-9E6F-E9261A5893F0}"/>
    <hyperlink ref="E37" r:id="rId61" xr:uid="{B261B55D-5235-4772-AFC0-160768811800}"/>
    <hyperlink ref="E38" r:id="rId62" xr:uid="{4598C092-8CE4-4EE2-8F12-E7FE88B4C8A8}"/>
    <hyperlink ref="E39" r:id="rId63" xr:uid="{43BD1DAA-257E-4BB2-86A3-724CCF9F8EB1}"/>
    <hyperlink ref="E40" r:id="rId64" display="Liquidação da NE nº 2026NE0000804 - Ref.  prestação dos serviços continuados de desinsetização, desratização, descupinização e desalojamento de pombos e morcegos. Os serviços serão executados nas dependências dos imóveis da Procuradoria-Geral de Justiça no Amazonas, na Capital e Interior, relativo a Agosto/2026 conforme NF-e n° 621 e documentos no SEI 2026.020878." xr:uid="{931D4BB9-595C-486A-B9F7-F9F08263F310}"/>
    <hyperlink ref="E41" r:id="rId65" display="Liquidação da NE nº 2026NE0001274 - Ref. ao acréscimo de serviços necessários à reforma e à recuperação das condições de segurança, funcionalidade, acessibilidade, estanqueidade e durabilidade da edificação da Promotoria de Justiça de Alvarães/AM, competência agosto/2026, conforme Contrato Administrativo nº 009/2026-MP/PGJ e 1º Termo Aditivo, NFS-e nº 56 e documentos constantes do SEI nº 2026.0206" xr:uid="{04870947-AD7B-46F9-8348-9034A35ACDBF}"/>
    <hyperlink ref="E42" r:id="rId66" xr:uid="{64A3B4DE-4B13-4F0D-9F1C-B1AE6FA64B18}"/>
    <hyperlink ref="F43" r:id="rId67" xr:uid="{1619C097-6890-4E65-A8BE-4BE3BC55B96B}"/>
    <hyperlink ref="E44" r:id="rId68" xr:uid="{F42AA2C0-1358-498F-BB42-A73F5D1E2B5A}"/>
    <hyperlink ref="F44" r:id="rId69" xr:uid="{F02F9744-33F9-47C4-B66F-C94050406124}"/>
    <hyperlink ref="E45" r:id="rId70" display="Liquidação da NE nº 2026NE0000972 - Ref. à prestação de STFC/SCM, abrangendo assinatura de Tronco Digital E1, Tronco SIP, numeração DDR, DDG 0800 e Disk Ouvidoria Tridígito 127, CA nº 008/2024-MP/PGJ, 3º TA, competência agosto/2026, NFCom nº 2815, SEI 2026.020755." xr:uid="{169F7057-E599-447B-95AC-40D68822CC46}"/>
    <hyperlink ref="F45" r:id="rId71" xr:uid="{4A8D7003-E6BF-44CD-B48A-BDFFF67236CD}"/>
    <hyperlink ref="E46" r:id="rId72" xr:uid="{D61598FA-FF79-40FD-8608-534FD4EA331B}"/>
    <hyperlink ref="E47" r:id="rId73" xr:uid="{048E5383-6464-4C53-A04F-065D2C2E8685}"/>
    <hyperlink ref="E48" r:id="rId74" xr:uid="{46918FF8-A8C4-4B4D-BAE2-FAD718379A5A}"/>
    <hyperlink ref="E49" r:id="rId75" xr:uid="{D58FF05D-1365-43C0-865E-6B4914574B85}"/>
    <hyperlink ref="E50" r:id="rId76" xr:uid="{30697FC4-BDC7-40F0-9AE6-46A178DD7D2B}"/>
    <hyperlink ref="E51" r:id="rId77" xr:uid="{C27123E1-4F48-4B1C-AA46-C677B63B4A4C}"/>
    <hyperlink ref="F51" r:id="rId78" xr:uid="{1BFCA18A-4492-4C4E-8A6A-C6176F8BF453}"/>
    <hyperlink ref="F47" r:id="rId79" xr:uid="{FFFFF046-8387-4E40-9DB6-0E838147F570}"/>
    <hyperlink ref="F46" r:id="rId80" xr:uid="{ADC43A5B-17A8-4925-ACE0-999623191720}"/>
    <hyperlink ref="F48" r:id="rId81" xr:uid="{F9E8E53D-E37E-42A7-8985-F2B0828B1D02}"/>
    <hyperlink ref="F50" r:id="rId82" xr:uid="{004BC168-D04F-4E60-BB80-1A1015B2BF8C}"/>
    <hyperlink ref="F49" r:id="rId83" xr:uid="{0E52491D-E4F6-45E5-B087-238651F457B9}"/>
    <hyperlink ref="F52" r:id="rId84" xr:uid="{38A88E7E-1224-4CE5-965F-E85A4B817D90}"/>
    <hyperlink ref="F54" r:id="rId85" xr:uid="{0B19A8B9-1893-4A0D-AB1D-F3175EC41494}"/>
    <hyperlink ref="F55" r:id="rId86" xr:uid="{003E0265-77D7-4A78-90B4-13C53440B602}"/>
    <hyperlink ref="E54" r:id="rId87" display="Liquidação da NE nº 2026NE0000106 - Ref. a serviços continuados de limpeza, conservação, higienização, copa, garçom, lavagem de veículos, jardinagem, manutenção predial e recepção, com materiais e equipamentos, competência Agosto/2026, Contrato 018/2025, 3º TA, NFSe 883, SEI 2026.020837." xr:uid="{93919761-D2CB-4054-93E0-FCE70A2E1CF2}"/>
    <hyperlink ref="E55" r:id="rId88" display="Liquidação da NE nº 2026NE0000173 - Ref. a serviços continuados de limpeza, conservação, higienização, copa, garçom, lavagem de veículos, jardinagem, manutenção predial e recepção, com materiais e equipamentos, competência Agosto/2026, Contrato 018/2025, 3º TA, NFSe 883, SEI 2026.020837." xr:uid="{EA788BC1-DC73-42BD-9F22-4A7E49749EC9}"/>
    <hyperlink ref="E52" r:id="rId89" display="Liquidação da NE nº 2026NE0000813 - Ref. a serviços continuados de limpeza, conservação, higienização, copa, garçom, lavagem de veículos, jardinagem, manutenção predial e recepção, com materiais e equipamentos, competência Agosto/2026, Contrato 018/2025, 3º TA, NFSe 883, SEI 2026.020837." xr:uid="{A08FAA9E-D2AA-4D16-BAAA-71CCD25D78E2}"/>
    <hyperlink ref="E53" r:id="rId90" display="Liquidação da NE nº 2026NE0000935 - Ref. a serviços de telefonia móvel pessoal corporativa (SMP), com voz/dados e gestão online das linhas, ref. ago/2026, CA 016/2023-MP/PGJ, 4º TA, NFCom 105766, fatura Vivo conta 0345991343, venc. 17/09/2026, SEI 2026.021356." xr:uid="{FD783010-67C4-4808-BA0D-B675F5C112AE}"/>
    <hyperlink ref="F53" r:id="rId91" xr:uid="{9257E1A6-C1FF-4A2D-962C-87D026022A52}"/>
    <hyperlink ref="F57" r:id="rId92" xr:uid="{49DA2CED-8BF1-4C34-A01D-139917F5D630}"/>
    <hyperlink ref="E57" r:id="rId93" display="Liquidação da NE nº 2026NE0000890 - Ref. aos serviços continuados de limpeza, conservação e higienização nas Promotorias de Justiça do interior do AM, com mão de obra, insumos, materiais, ferramentas e equipamentos. CA nº 019/2025-MP/PGJ, competência Agosto/2026, NFnº 269 e SEI 2026.021056." xr:uid="{0E7CFD84-5956-4C43-94E1-5536FC05C405}"/>
    <hyperlink ref="E58" r:id="rId94" xr:uid="{AC750F7C-0410-4CEC-984B-1074D5645AB3}"/>
    <hyperlink ref="F58" r:id="rId95" xr:uid="{FA5180D7-97C2-42C8-9182-8F02F3EC7244}"/>
    <hyperlink ref="F59" r:id="rId96" xr:uid="{125D163F-25FA-424C-804F-308071AC7A3F}"/>
    <hyperlink ref="F60" r:id="rId97" xr:uid="{2B4657EC-249D-4783-A52F-8F7D4279B571}"/>
    <hyperlink ref="F61" r:id="rId98" xr:uid="{8B226278-A8C4-42D9-9663-147BF1C83DE2}"/>
    <hyperlink ref="E60" r:id="rId99" display="Liquidação da NE nº 2026NE0000819 - Ref. Serviço de Locação e Mensalidade de Link (Tefé) e Serviço de Locação e Mensalidade de Link (Coari, Humaitá, Iranduba, Itacoatiara, Manacapuru, Maués e Parintins) (CA 009/2024-MP/PGJ - 1° TA) relativo a JULHO/26 conforme NF-e n° 2026000000001488  e documentos no SEI 2026.018919." xr:uid="{A0B09067-A2C1-46D2-8C69-63302DEEF284}"/>
    <hyperlink ref="E61" r:id="rId100" display="Liquidação da NE nº 2026NE0001640 - Ref. Serviço de Locação e Mensalidade de Link (Tefé) e Serviço de Locação e Mensalidade de Link (Coari, Humaitá, Iranduba, Itacoatiara, Manacapuru, Maués e Parintins) (CA 009/2024-MP/PGJ - 1° TA) relativo a JULHO/26 conforme NF-e n° 2026000000001488  e documentos no SEI 2026.018919." xr:uid="{A8365AD9-5084-444F-81BD-56EAE2E0D6EE}"/>
    <hyperlink ref="E56" r:id="rId101" display="Liquidação da NE nº 2026NE0000802 - Ref. aos serviços continuados de limpeza, conservação e higienização nas Promotorias de Justiça do interior do AM, com mão de obra, insumos, materiais, ferramentas e equipamentos. CA nº 019/2025-MP/PGJ, competência Agosto/2026, NFnº 269 e SEI 2026.021056." xr:uid="{641A8F7C-8451-48C8-8B33-51BE54298F65}"/>
    <hyperlink ref="F56" r:id="rId102" xr:uid="{890DD01C-CD14-4829-9F10-5F340CB0FCFB}"/>
    <hyperlink ref="E62" r:id="rId103" display="Liquidação da NE nº 2026NE0001640 - Ref. Serviço de Locação e Mensalidade de Link (Tefé) e Serviço de Locação e Mensalidade de Link (Coari, Humaitá, Iranduba, Itacoatiara, Manacapuru, Maués e Parintins) (CA 009/2024-MP/PGJ - 1° TA) relativo a JULHO/26 conforme NF-e n° 2026000000001489 e documentos no SEI 2026.018919." xr:uid="{F8670495-BD80-497A-A798-8957F17D3B96}"/>
    <hyperlink ref="F62" r:id="rId104" xr:uid="{AF9CA23F-E5C3-4FED-AC3F-9FB6A3B3173D}"/>
    <hyperlink ref="E63" r:id="rId105" xr:uid="{0A609F4D-4109-4603-9246-55E6C1838E62}"/>
    <hyperlink ref="F63" r:id="rId106" xr:uid="{52C511AA-2E93-4C84-9C56-EF1DFFBC4EE7}"/>
    <hyperlink ref="F64" r:id="rId107" xr:uid="{A0A27D20-EC56-4D46-8B8B-3C71DC71DAD6}"/>
    <hyperlink ref="F65" r:id="rId108" xr:uid="{B8F63EB1-643F-47BA-9F23-4D33454C78BF}"/>
    <hyperlink ref="F66" r:id="rId109" xr:uid="{E5DEEFE6-4B4B-4633-A44F-3F7473D8DAB7}"/>
    <hyperlink ref="F67" r:id="rId110" xr:uid="{FF6DBC3F-B507-4BC9-AADE-8A433C6FF064}"/>
    <hyperlink ref="F88" r:id="rId111" xr:uid="{4D756A84-0E32-4612-A6CB-BEE42328CA20}"/>
    <hyperlink ref="F87" r:id="rId112" xr:uid="{2444CFA7-1AD2-4806-8A77-866FC5364575}"/>
    <hyperlink ref="F86" r:id="rId113" xr:uid="{0663115B-B490-4589-9A43-DD61096D7BEA}"/>
    <hyperlink ref="F84" r:id="rId114" xr:uid="{A0DB6E12-0065-4F7A-A882-21FDB92CE031}"/>
    <hyperlink ref="F83" r:id="rId115" xr:uid="{401B7F0C-0133-4646-BE4F-9A6C91F54684}"/>
    <hyperlink ref="F82" r:id="rId116" xr:uid="{D857E09C-15EC-4811-8211-C1B47F3768DA}"/>
    <hyperlink ref="F81" r:id="rId117" xr:uid="{66A57A55-D848-409B-B31B-08EFFA19766E}"/>
    <hyperlink ref="F80" r:id="rId118" xr:uid="{F6232BFF-6FE8-464B-A720-FA943E011702}"/>
    <hyperlink ref="F79" r:id="rId119" xr:uid="{1440C223-6F7A-4CE1-AE82-3FF74038DAEB}"/>
    <hyperlink ref="F78" r:id="rId120" xr:uid="{F1F29BA9-4BB3-4B2D-87D5-219BAD4859D3}"/>
    <hyperlink ref="F77" r:id="rId121" xr:uid="{244CB08C-4B10-4F6A-94C2-94821F4F749B}"/>
    <hyperlink ref="F76" r:id="rId122" xr:uid="{49602510-CF92-4A5A-A121-3D8AF40D0593}"/>
    <hyperlink ref="F75" r:id="rId123" xr:uid="{3EF7A154-03F6-4CF0-BFA8-906454FC063D}"/>
    <hyperlink ref="F74" r:id="rId124" xr:uid="{A2C413B4-4114-484E-81E4-A54511502F21}"/>
    <hyperlink ref="F73" r:id="rId125" xr:uid="{CE22C10D-A0F8-4935-9BA8-3DB0EE2FD14E}"/>
    <hyperlink ref="F72" r:id="rId126" xr:uid="{2168C16C-FA8F-446A-AD53-3426C25E12A3}"/>
    <hyperlink ref="F71" r:id="rId127" xr:uid="{7DE85347-568D-4729-814F-59A6B87B00CA}"/>
    <hyperlink ref="F70" r:id="rId128" xr:uid="{3EF67A8D-C508-4549-B1AB-4339210774DE}"/>
    <hyperlink ref="F69" r:id="rId129" xr:uid="{8C6553F2-BFA5-41AC-A4C9-662B24139CFC}"/>
    <hyperlink ref="F68" r:id="rId130" xr:uid="{1E884EAC-FD5E-4433-9304-F61A2F6484F8}"/>
    <hyperlink ref="E88" r:id="rId131" xr:uid="{06D953D4-9898-46E0-B278-0C9B4E6044F7}"/>
    <hyperlink ref="E87" r:id="rId132" xr:uid="{009E8ECB-441F-417C-AF9B-8E472B7C2A21}"/>
    <hyperlink ref="E86" r:id="rId133" display="Liquidação da NE nº 2025NE0001371 - Ref. à prestação de serviços de publicação de atos oficiais e notas de interesse público da PGJ/MPAM, em jornal diário de grande circulação no Estado do Amazonas, referente a Agosto/2026, Contrato 018/2023-MP/PGJ, 3º Termo Aditivo, NF nº 2970, SEI 2026.022186." xr:uid="{31F2FEAC-4765-4912-B521-CEE17F37EA73}"/>
    <hyperlink ref="E84" r:id="rId134" xr:uid="{13D07D67-88CB-4BD3-ADC3-FE5BF3AAA63C}"/>
    <hyperlink ref="E83" r:id="rId135" xr:uid="{5F4DD79E-C90A-4613-8604-FFEB8DAD2548}"/>
    <hyperlink ref="E82" r:id="rId136" display="Liquidação da NE nº 2026NE0000821 - Ref. a prestação de serviço do sistema informatizado de registro e controle de ponto eletrônico, em ambiente web, para a Procuradoria-Geral de Justiça (CA 008/2025 - MP/PGJ - 1ºT.A.). Conforme NFSe nº 203960, competência de AGOSTO/2026 e demais documentos no SEI 2026.020753." xr:uid="{01AD901A-174C-40F9-9954-43A9240115B3}"/>
    <hyperlink ref="E81" r:id="rId137" xr:uid="{A1DBF64D-D511-4D3F-A08C-AE2F263D8A82}"/>
    <hyperlink ref="E80" r:id="rId138" xr:uid="{95587CCC-D801-4EC9-802D-65550420245F}"/>
    <hyperlink ref="E79" r:id="rId139" xr:uid="{1921C0D4-C4CB-43E0-8F06-A64D7DFBF118}"/>
    <hyperlink ref="E78" r:id="rId140" xr:uid="{66C98FC3-92A0-4E5C-9557-6E1FA2470F30}"/>
    <hyperlink ref="E77" r:id="rId141" display="Liquidação da NE nº 2026NE0000801 - Ref. ao serviço de fornecimento de energia elétrica na unidade consumidora da PGJ do Estado do Amazonas, localizada na Av. Djalma Batista (Casa da Cidadania) (CA 027/2024-MP/PGJ). Relativo a Agosto/2026, conforme Fatura nº 04941535.08/2026 e demais docs no SEI 2026.020715." xr:uid="{C72A0457-898B-4387-91AC-BFE0BB84B805}"/>
    <hyperlink ref="E76" r:id="rId142" xr:uid="{5948FE8D-6340-46F5-9878-6A28D8A30F6B}"/>
    <hyperlink ref="E75" r:id="rId143" xr:uid="{7B937915-2D84-4D44-BD95-0C4DEBDA2DBC}"/>
    <hyperlink ref="E74" r:id="rId144" xr:uid="{532EBE40-37F2-4E32-B803-00A312A6ED14}"/>
    <hyperlink ref="E73" r:id="rId145" xr:uid="{AD776E29-3586-46C9-9E8E-AFE839C6944D}"/>
    <hyperlink ref="E72" r:id="rId146" xr:uid="{304A7313-77DD-46A1-A350-BF3D4ACD5B36}"/>
    <hyperlink ref="E71" r:id="rId147" xr:uid="{7FA38C49-1CCA-46A0-B422-85C7752A6E2B}"/>
    <hyperlink ref="E70" r:id="rId148" xr:uid="{370DBFBC-C17B-4B5E-9422-D979390C8691}"/>
    <hyperlink ref="E69" r:id="rId149" xr:uid="{0801B1B5-573C-44C6-ADFF-EF2879DF3690}"/>
    <hyperlink ref="E68" r:id="rId150" xr:uid="{5EA7AC62-0F63-42B1-B6EF-95E4E1A7C7FE}"/>
    <hyperlink ref="E67" r:id="rId151" xr:uid="{49F5E034-67FB-4023-9B5D-A31DDE2D119B}"/>
    <hyperlink ref="E66" r:id="rId152" xr:uid="{D0EC23A0-8101-4794-A0E2-45B925EB99DE}"/>
    <hyperlink ref="E65" r:id="rId153" display="Liquidação da NE nº 2026NE0000801 - Ref. ao serviço de fornecimento de energia elétrica na unidade consumidora da PGJ do Estado do Amazonas, localizada na Av. André Araújo, n.º 137 - Aleixo, (CA 027/2024-MP/PGJ). Relativo a Agosto/2026, conforme Fatura nº 06070060.08/2026 e demais docs no SEI 2026.021136." xr:uid="{7F4B5BD6-9955-4680-8E07-F23726D6B933}"/>
    <hyperlink ref="E64" r:id="rId154" display="Liquidação da NE nº 2026NE0000801 - Ref. ao serviço de fornecimento de energia elétrica na unidade consumidora da PGJ do Estado do Amazonas, localizada na Av. André Araújo, n.º 19 - Aleixo, (CA 027/2024-MP/PGJ). Relativo a Agosto/2026, conforme Fatura nº 04113101.08/2026 e demais docs no SEI 2026.021136." xr:uid="{6370F9B8-ABD9-4D1D-9209-6C40C269DEEE}"/>
    <hyperlink ref="E89" r:id="rId155" display="Liquidação da NE nº 2026NE0000800 - Referente ao fornecimento de energia elétrica dos Prédios Sede, Anexo Administrativo e Unidade da Belo Horizonte, CA nº 004/2024-MP/PGJ, competência agosto/2026, conf. Fatura nº 869937.08/2026.01 e documentos no SEI 2026.021215." xr:uid="{11959055-554F-4B58-990D-3D420E70A4F9}"/>
    <hyperlink ref="F89" r:id="rId156" xr:uid="{D5B2868A-5221-4AE4-A25D-D187C3462FC5}"/>
    <hyperlink ref="F85" r:id="rId157" xr:uid="{4C8BD4AD-88D3-4503-B5B3-B658ADECA197}"/>
  </hyperlinks>
  <pageMargins left="0.511811024" right="0.511811024" top="0.78740157499999996" bottom="0.78740157499999996" header="0.31496062000000002" footer="0.31496062000000002"/>
  <pageSetup scale="41" fitToHeight="0" orientation="portrait" r:id="rId158"/>
  <drawing r:id="rId15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Props1.xml><?xml version="1.0" encoding="utf-8"?>
<ds:datastoreItem xmlns:ds="http://schemas.openxmlformats.org/officeDocument/2006/customXml" ds:itemID="{3BEF9B35-082A-4AC0-941B-3CFCAC8DF17F}"/>
</file>

<file path=customXml/itemProps2.xml><?xml version="1.0" encoding="utf-8"?>
<ds:datastoreItem xmlns:ds="http://schemas.openxmlformats.org/officeDocument/2006/customXml" ds:itemID="{863A776F-7E14-4F74-A981-9C1DCF7A04BC}"/>
</file>

<file path=customXml/itemProps3.xml><?xml version="1.0" encoding="utf-8"?>
<ds:datastoreItem xmlns:ds="http://schemas.openxmlformats.org/officeDocument/2006/customXml" ds:itemID="{BEF4721B-1245-4638-8775-514CE70693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Serviços</vt:lpstr>
      <vt:lpstr>Serviços!Area_de_impressao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Kamilla Rayanne Costa Izel</dc:creator>
  <cp:lastModifiedBy>Kamilla Rayanne Costa Izel</cp:lastModifiedBy>
  <cp:lastPrinted>2026-10-01T14:00:58Z</cp:lastPrinted>
  <dcterms:created xsi:type="dcterms:W3CDTF">2026-10-01T13:59:55Z</dcterms:created>
  <dcterms:modified xsi:type="dcterms:W3CDTF">2026-10-01T14:01:06Z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</Properties>
</file>