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3\TRANSPARÊNCIA\6 -  ORDEM CRONOLÓGICA DE PAGAMENTO\10.Outubro\"/>
    </mc:Choice>
  </mc:AlternateContent>
  <bookViews>
    <workbookView xWindow="0" yWindow="0" windowWidth="28800" windowHeight="12315"/>
  </bookViews>
  <sheets>
    <sheet name="Bens" sheetId="1" r:id="rId1"/>
    <sheet name="Locações" sheetId="2" r:id="rId2"/>
    <sheet name="Serviços" sheetId="3" r:id="rId3"/>
    <sheet name="Obras" sheetId="4" r:id="rId4"/>
  </sheets>
  <externalReferences>
    <externalReference r:id="rId5"/>
  </externalReferences>
  <definedNames>
    <definedName name="_xlnm._FilterDatabase" localSheetId="0" hidden="1">Bens!$D$1:$D$27</definedName>
    <definedName name="_xlnm._FilterDatabase" localSheetId="1" hidden="1">Locações!$D$1:$D$21</definedName>
    <definedName name="_xlnm._FilterDatabase" localSheetId="2" hidden="1">Serviços!$D$1:$D$173</definedName>
    <definedName name="_xlnm.Print_Area" localSheetId="3">Obras!$A$1:$M$12</definedName>
    <definedName name="_xlnm.Print_Area" localSheetId="2">Serviços!$A$1:$M$82</definedName>
    <definedName name="_xlnm.Print_Titles" localSheetId="0">Bens!$6:$6</definedName>
    <definedName name="_xlnm.Print_Titles" localSheetId="1">Locações!$6:$6</definedName>
    <definedName name="_xlnm.Print_Titles" localSheetId="3">Obras!$6:$6</definedName>
    <definedName name="_xlnm.Print_Titles" localSheetId="2">Serviços!$6:$6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4" l="1"/>
  <c r="L7" i="4"/>
  <c r="A2" i="4"/>
  <c r="A78" i="3" l="1"/>
  <c r="L76" i="3"/>
  <c r="L75" i="3"/>
  <c r="L74" i="3"/>
  <c r="L73" i="3"/>
  <c r="L71" i="3"/>
  <c r="L69" i="3"/>
  <c r="L68" i="3"/>
  <c r="L66" i="3"/>
  <c r="L65" i="3"/>
  <c r="L62" i="3"/>
  <c r="L61" i="3"/>
  <c r="L60" i="3"/>
  <c r="L59" i="3"/>
  <c r="L57" i="3"/>
  <c r="L53" i="3"/>
  <c r="L49" i="3"/>
  <c r="L47" i="3"/>
  <c r="L46" i="3"/>
  <c r="L45" i="3"/>
  <c r="L44" i="3"/>
  <c r="L43" i="3"/>
  <c r="L40" i="3"/>
  <c r="L36" i="3"/>
  <c r="L35" i="3"/>
  <c r="L34" i="3"/>
  <c r="L33" i="3"/>
  <c r="L27" i="3"/>
  <c r="L26" i="3"/>
  <c r="L25" i="3"/>
  <c r="L24" i="3"/>
  <c r="L22" i="3"/>
  <c r="L21" i="3"/>
  <c r="L20" i="3"/>
  <c r="L19" i="3"/>
  <c r="L18" i="3"/>
  <c r="L17" i="3"/>
  <c r="L16" i="3"/>
  <c r="L15" i="3"/>
  <c r="L14" i="3"/>
  <c r="L12" i="3"/>
  <c r="L11" i="3"/>
  <c r="L10" i="3"/>
  <c r="L9" i="3"/>
  <c r="L7" i="3"/>
  <c r="A2" i="3"/>
  <c r="A18" i="2" l="1"/>
  <c r="L16" i="2"/>
  <c r="L15" i="2"/>
  <c r="L14" i="2"/>
  <c r="L13" i="2"/>
  <c r="L12" i="2"/>
  <c r="L11" i="2"/>
  <c r="L8" i="2"/>
  <c r="L7" i="2"/>
  <c r="A2" i="2"/>
  <c r="L21" i="1" l="1"/>
  <c r="L17" i="1"/>
  <c r="L9" i="1"/>
</calcChain>
</file>

<file path=xl/sharedStrings.xml><?xml version="1.0" encoding="utf-8"?>
<sst xmlns="http://schemas.openxmlformats.org/spreadsheetml/2006/main" count="750" uniqueCount="437">
  <si>
    <t>OUTUBRO/2023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</si>
  <si>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</si>
  <si>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</si>
  <si>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</si>
  <si>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</si>
  <si>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</si>
  <si>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</si>
  <si>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</si>
  <si>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</si>
  <si>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</si>
  <si>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</si>
  <si>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</si>
  <si>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</si>
  <si>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</si>
  <si>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</si>
  <si>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</si>
  <si>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OUTUBRO</t>
  </si>
  <si>
    <t xml:space="preserve"> F ALVES DOS SANTOS JUNIOR</t>
  </si>
  <si>
    <t>Liquidação da NE nº 2023NE0001494 - Ref. a Fornecimento e distribuição de água mineral potável, conforme NF-e Nº. 971 (C.A. 022/2023 - MP/PGJ) e demais documentos do PI-SEI 2023.021981.</t>
  </si>
  <si>
    <t>971/2023</t>
  </si>
  <si>
    <t>3432/2023</t>
  </si>
  <si>
    <t>-</t>
  </si>
  <si>
    <t>2023.021981</t>
  </si>
  <si>
    <t>Liquidação da NE nº 2023NE0001494 - Ref. a aquisição de material de consumo, C.A. 022/2023 - MP/PGJ, conf. NF-e nº. 976 e SEI 2023.022716.</t>
  </si>
  <si>
    <t>976/2023</t>
  </si>
  <si>
    <t>3512/2023</t>
  </si>
  <si>
    <t>2023.022716</t>
  </si>
  <si>
    <t xml:space="preserve"> SERRA MOBILE INDUSTRIA E COMERCIO LTDA</t>
  </si>
  <si>
    <t>Liquidação da NE nº 2023NE0000727 - Ref. a aquisição de 25 Poltronas Giratórias Presidente (tombo: 19610 a 19634), conforme NF-e n° 21255 e SEI 2023.022731.</t>
  </si>
  <si>
    <t>21255/2023</t>
  </si>
  <si>
    <t>3604/2023</t>
  </si>
  <si>
    <t>2023.022731</t>
  </si>
  <si>
    <t xml:space="preserve"> BETEL MÓVEIS EIRELLI</t>
  </si>
  <si>
    <t>Liquidação da NE nº 2023NE0001868 - Ref. a aquisição de mobiliário em geral (Tombos n° 19638 a 19651 ), referente a NF-e 168 e SEI 2023.022704.</t>
  </si>
  <si>
    <t>168/2023</t>
  </si>
  <si>
    <t>3605/2023</t>
  </si>
  <si>
    <t>2023.022704</t>
  </si>
  <si>
    <t>Liquidação da NE nº 2023NE0001898 - Ref. a aquisição de material permanente, sendo 1 (uma) UNIDADE CONDICIONADOR DE AR SPLIT 18.000 BTUS (tombo n°19568), conforme NF-e n° 972 e SEI 2023.022577.</t>
  </si>
  <si>
    <t>972/2023</t>
  </si>
  <si>
    <t>3606/2023</t>
  </si>
  <si>
    <t>2023.022577</t>
  </si>
  <si>
    <t>Liquidação da NE nº 2023NE0001125 - Ref. a aquisição de material permanente (Tombo nº 19713 e 19710 a 19713), conf. NF-e nº 166 e SEI 2023.022820.</t>
  </si>
  <si>
    <t>166/2023</t>
  </si>
  <si>
    <t>3607/2023</t>
  </si>
  <si>
    <t>2023.022820</t>
  </si>
  <si>
    <t>Liquidação da NE nº 2023NE0001029 Ref. a aquisição de mobiliário em geral(Tombos de nº 19653 a 19666), conf. DANF-e nº 165 e SEI 2023.022753.</t>
  </si>
  <si>
    <t>165/2023</t>
  </si>
  <si>
    <t>3626/2023</t>
  </si>
  <si>
    <t>2023.022753</t>
  </si>
  <si>
    <t>Liquidação da NE nº 2023NE0002045 - Ref. a aquisição de material permanente, sendo 1 (uma) UNIDADE CONDICIONADOR DE AR SPLIT 24.000 BTUS (tombo n°19717), conforme NF-e n° 977 e SEI 2023.023370.</t>
  </si>
  <si>
    <t>977/2023</t>
  </si>
  <si>
    <t>3630/2023</t>
  </si>
  <si>
    <t>2023.023370</t>
  </si>
  <si>
    <t>Liquidação da NE nº 2023NE0001036 - Ref. a aquisição de mobiliário em geral(Tombos de nº 19667 a 19709), conf. DANF-e nº 167 e SEI 2023.022767.</t>
  </si>
  <si>
    <t>167/2023</t>
  </si>
  <si>
    <t>3631/2023</t>
  </si>
  <si>
    <t>2023.022767</t>
  </si>
  <si>
    <t xml:space="preserve"> R DA S AGUIAR COMERCIO DE MATERIAL DE LIMPEZA EIRELI</t>
  </si>
  <si>
    <t>Liquidação da NE nº 2023NE0001925 - Ref. a Aquisição de material para consumo, conforme NF-e N° 6982 e demais documento no PI-SEI 2023.023493.</t>
  </si>
  <si>
    <t>6982/2023</t>
  </si>
  <si>
    <t>3656/2023</t>
  </si>
  <si>
    <t>2023.023493</t>
  </si>
  <si>
    <t xml:space="preserve"> ER SOLUÇÕES INFORMÁTICA</t>
  </si>
  <si>
    <t>Liquidação da NE nº 2023NE0001436 - Ref. a Aquisição de 100 (cem) microcomputadores TIPO “ALL IN ONE”, (Tombo 22251 a 22350) - C.A. 020/2023-MP/PGJ, conforme NFS-e n° 179 e SEI 2023.020341.</t>
  </si>
  <si>
    <t>179/2023</t>
  </si>
  <si>
    <t>3657/2023</t>
  </si>
  <si>
    <t>2023.020341</t>
  </si>
  <si>
    <t>Liquidação da NE nº 2023NE0002196 - Ref. a Aquisição de condicionadores de ar, Tombos nº 19716 e 19567, conforme NF-e n° 975 e demais documentos no PI-SEI 2023.023371.</t>
  </si>
  <si>
    <t>975/2023</t>
  </si>
  <si>
    <t>3666/2023</t>
  </si>
  <si>
    <t>2023.023371</t>
  </si>
  <si>
    <t xml:space="preserve"> 3S INFORMATICA LTDA</t>
  </si>
  <si>
    <t>Liquidação da NE nº 2023NE0001805 - Ref. a Aquisição de cartuchos de toners Lexmark, conforme DANF-e nº 3410 e SEI 2023.023537.</t>
  </si>
  <si>
    <t>3410/2023</t>
  </si>
  <si>
    <t>3757/2023</t>
  </si>
  <si>
    <t>2023.023537</t>
  </si>
  <si>
    <t>Liquidação da NE nº 2023NE0001926 - Referente a Aquisição de material de expediente e outros, destinado ao atendimento das necessidades funcionais da PGJ, conforme DANFe nº 006.988 e SEI2023.023704.</t>
  </si>
  <si>
    <t>6988/2023</t>
  </si>
  <si>
    <t>3763/2023</t>
  </si>
  <si>
    <t>2023.023704</t>
  </si>
  <si>
    <t xml:space="preserve"> BMJ COMERCIAL E SERVICOS LTDA           </t>
  </si>
  <si>
    <t xml:space="preserve">Liquidação da NE n. 2023NE0001493 - Ref. a fornecimento de combustível sob demanda, conf. CA n° 021/2023 – MP/PGJ,  mês de setembro/2023, conf.e NFS-e n° 406 e SEI 2023.023001.
</t>
  </si>
  <si>
    <t>406/2023</t>
  </si>
  <si>
    <t>3783/2023</t>
  </si>
  <si>
    <t>2023.023001</t>
  </si>
  <si>
    <t>Fonte da informação: Sistema eletronico de informações (SEI) e sistema AFI. DOF/MPAM.</t>
  </si>
  <si>
    <t>Data da última atualização: 03/11/2023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</si>
  <si>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</si>
  <si>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</si>
  <si>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</si>
  <si>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</si>
  <si>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 xml:space="preserve"> MARIA DA GLORIA DA SILVA CONRADO</t>
  </si>
  <si>
    <t>Liquidação da NE nº 2023NE0000444 - Ref. a Locação do imóvel, município de Eirunepé/AM, ref. aos meses de MAIO, JUNHO, JULHO E AGOSTO de 2023, conf. recibo s/n° e SEI 2023.020744.</t>
  </si>
  <si>
    <t>Recibos 05/2023, 06/2023, 07/2023, 08/2023</t>
  </si>
  <si>
    <t>3386/2023</t>
  </si>
  <si>
    <t>2023.020744</t>
  </si>
  <si>
    <t xml:space="preserve"> SAMUEL MENDES DA SILVA</t>
  </si>
  <si>
    <t xml:space="preserve">Liquidação da NE nº 2023NE0000468 - Ref. a Locação de imóvel da Promotoria de Justiça de Juruá-AM, ref. a SET/2023, (2º Termo Aditivo do C.A. nº 004/2021-MP/PGJ), conforme Nota Fiscal/Fatura nº VI e SEI 2023.022222.
</t>
  </si>
  <si>
    <t>Recibo nº 09/2023</t>
  </si>
  <si>
    <t>3493/2023</t>
  </si>
  <si>
    <t>2023.022222</t>
  </si>
  <si>
    <t xml:space="preserve"> SENCINET BRASIL SERVICOS DE TELECOMUNICACOES LTDA</t>
  </si>
  <si>
    <t>Liquidação da NE nº 2023NE0000026 - Prest. Serv. de Locação de equipamentos (C.A.013/2021-MP/PGJ - 2° TA), referente a AGOSTO/2023, conf. NFS-e n° 017674 SEI 2023.020621.</t>
  </si>
  <si>
    <t>Fatura nº 17674</t>
  </si>
  <si>
    <t>3520/2023</t>
  </si>
  <si>
    <t>2023.020621</t>
  </si>
  <si>
    <t xml:space="preserve"> JOSIELE SILVA DE SOUZA</t>
  </si>
  <si>
    <t>Liquidação da NE nº 2023NE0000072 - Ref. a Locação de imóvel localizado na  Avenida Amazonas, em SET/2023, conf. 1º T.A. ao C.T. nº 003/2023-MP/PGJ, conf. Recibo de Aluguel 09/2023 e SEI 2023.022220.</t>
  </si>
  <si>
    <t>3537/2023</t>
  </si>
  <si>
    <t>2023.022220</t>
  </si>
  <si>
    <t xml:space="preserve"> VANIAS BATISTA MENDONÇA</t>
  </si>
  <si>
    <t>Liquidação da NE nº 2023NE0000015 - Ref. a Locação de imóvel, em SETEMBRO/2023, conf. C.A. nº 033/2019-MP/PGJ, conf. Recibo s/nº e SEI 2023.022204.</t>
  </si>
  <si>
    <t>3545/2023</t>
  </si>
  <si>
    <t>2023.022204</t>
  </si>
  <si>
    <t xml:space="preserve"> GABRIEL AGUIAR DE LIMA</t>
  </si>
  <si>
    <t xml:space="preserve">Liquidação da NE nº 2023NE0000053 - Ref. a Locação do imóvel, referente a SETEMBRO/2023 (C.A. 031/2021-MP/PGJ), conforme Recibo s/nº e SEI 2023.022471.
</t>
  </si>
  <si>
    <t>3554/2023</t>
  </si>
  <si>
    <t>2023.022471</t>
  </si>
  <si>
    <t xml:space="preserve"> COENCIL EMPREENDIMENTOS IMOBILIÁRIOS LTDA</t>
  </si>
  <si>
    <t xml:space="preserve">Liquidação da NE n. 2023NE0000012 - Ref. a locação de imóvel, ref. a  Setembro/2023, conf. 2º T.A. nº 032/2018-MP/PGJ, conf. Recibo de Aluguel N° 060/2023 e SEI 2023.022330.
</t>
  </si>
  <si>
    <t>Recibo nº 60/2023</t>
  </si>
  <si>
    <t>3603/2023</t>
  </si>
  <si>
    <t>2023.022330</t>
  </si>
  <si>
    <t xml:space="preserve">Liquidação da NE nº 2023NE0000444 - Ref. a Locação de imóvel, ref. a SETEMBRO/2023, (C.A. nº 012/2023-MP/PGJ), conforme Recibo S/Nº e SEI 2023.022755.
</t>
  </si>
  <si>
    <t>3613/2023</t>
  </si>
  <si>
    <t>2023.022755</t>
  </si>
  <si>
    <t xml:space="preserve"> ALVES LIRA LTDA</t>
  </si>
  <si>
    <t xml:space="preserve">Liquidação da NE nº 2023NE0000043 - Ref. a locação de imóvel, ref. a SETEMBRO/2023, conf. CA nº 016/2020-MP/PGJ e demais documentos do PI-SEI 2023.022861.
</t>
  </si>
  <si>
    <t>3614/2023</t>
  </si>
  <si>
    <t>2023.022861</t>
  </si>
  <si>
    <t>Liquidação da NE nº 2023NE0000012 - Ref. a locação de imóvel, ref. a  Setembro/2023, conf. 2º T.A. nº 032/2018-MP/PGJ, conf. Recibo de Aluguel N° 060/2023 e SEI 2023.022330 (complemento).</t>
  </si>
  <si>
    <t>3667/2023</t>
  </si>
  <si>
    <t xml:space="preserve">2023.022330 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</si>
  <si>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</si>
  <si>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 xml:space="preserve"> CERRADO VIAGENS LTDA</t>
  </si>
  <si>
    <t xml:space="preserve">Liquidação da NE nº 2023NE0001795 - Ref. a serviços em agenciamento de viagens - Passagens Internacionais, referente a JULHO/2023 conforme Fatura nº 4148 (C.A. 019/2023-MP/PGJ) e SEI 2023.017938.
</t>
  </si>
  <si>
    <t>Fatura nº 4148</t>
  </si>
  <si>
    <t>3384/2023</t>
  </si>
  <si>
    <t>2023.017938</t>
  </si>
  <si>
    <t xml:space="preserve"> POWERTECH LOCAÇÕES DE MÁQUINAS E EQUIPAMENTOS S.A</t>
  </si>
  <si>
    <t>Liquidação da NE nº 2023NE0001619 - Ref. a Locação de grupo motogerador à diesel, conforme Fatura :202300205/FAT e demais documentos no PI-SEI 2023.019934.</t>
  </si>
  <si>
    <t>Fatura nº 202300205</t>
  </si>
  <si>
    <t>3385/2023</t>
  </si>
  <si>
    <t>2023.019934</t>
  </si>
  <si>
    <t xml:space="preserve"> OI S.A.</t>
  </si>
  <si>
    <t xml:space="preserve">Liquidação da NE nº 2023NE0000013 - Ref. a Serviço Telefônico Fixo Comutado - STFC, referente a SETEMBRO/23, conforme fatura nº 0300039328868 (C.A. V 035/2018-MP/PGJ - 5º TA) e SEI 2023.021395.
</t>
  </si>
  <si>
    <t>Fatura nº 0300039328868</t>
  </si>
  <si>
    <t>3387/2023</t>
  </si>
  <si>
    <t>2023.021395</t>
  </si>
  <si>
    <t xml:space="preserve">Liquidação da NE nº 2023NE0000013 - Ref. a Serviço Telefônico Fixo Comutado - STFC, referente a SETEMBRO/23 (C.A.  035/2018-MP/PGJ - 5º TA), conf. fatura nº 0300039328867 e SEI 2023.021394.
</t>
  </si>
  <si>
    <t>Fatura nº 0300039328867</t>
  </si>
  <si>
    <t>3388/2023</t>
  </si>
  <si>
    <t>2023.021394</t>
  </si>
  <si>
    <t>Liquidação da NE nº 2023NE0001435 - Ref. a serviços em agenciamento de viagens - Passagens nacionais, referente a JULHO/2023 conforme Fatura nº 4147 (C.A. 019/2023-MP/PGJ) e SEI 2023.017938.</t>
  </si>
  <si>
    <t>Fatura nº 4147</t>
  </si>
  <si>
    <t>3402/2023</t>
  </si>
  <si>
    <t xml:space="preserve"> SIDI SERVIÇOS DE COMUNICAÇAO LTDA  ME</t>
  </si>
  <si>
    <t xml:space="preserve">Liquidação da NE nº 2023NE0000441 - Ref. a serviço de conectividade ponto a ponto, em fibra óptica, C.A. 002/2020-MP/PGJ - 1ª TA, referente a AGOSTO/2023, conforme NFS-e n° 14929 e SEI 2023.020344.
</t>
  </si>
  <si>
    <t>14929/2023</t>
  </si>
  <si>
    <t>3433/2023</t>
  </si>
  <si>
    <t>2023.020344</t>
  </si>
  <si>
    <t xml:space="preserve"> SAAE SERVICO AUTONOMO DE AGUA E ESGOTOS DE ITACOAT</t>
  </si>
  <si>
    <t xml:space="preserve">Liquidação da NE nº 2023NE0000006 - Ref. a Fornecimento de água potável para o prédio da Promotoria de Justiça de Itacoatiara, em SETEMBRO/2023, conf. FATURA 09/2023 (C.A. Nº 005/2022-MPAM/PGJ) e SEI 2023.020728. </t>
  </si>
  <si>
    <t>Fatura nº 237538619</t>
  </si>
  <si>
    <t>3434/2023</t>
  </si>
  <si>
    <t>2023.020728</t>
  </si>
  <si>
    <t xml:space="preserve"> COSAMA COMPANHIA DE SANEAMENTO DO AMAZONAS</t>
  </si>
  <si>
    <t>Liquidação da NE nº 2023NE0000001 - Prestação do serviço de água e esgoto sanitário aos prédios das Promotorias de Justiça de Juruá, ref. a agosto/2023, conf. fatura 10918082023-4, C.A. 006/2022-MPAM/PGJ e SEI 2023.021670.</t>
  </si>
  <si>
    <t>Fatura nº 109180820234</t>
  </si>
  <si>
    <t>3453/2023</t>
  </si>
  <si>
    <t>2023.021670</t>
  </si>
  <si>
    <t>Liquidação da NE nº 2023NE0000001 - Prestação do serviço de água e esgoto sanitário aos prédios das Promotorias de Justiça de CARAUARI, ref. a agosto/2023, conf. fatura 17246082023-3, C.A. 006/2022-MPAM/PGJ e SEI 2023.021670.</t>
  </si>
  <si>
    <t>Fatura nº 172460820233</t>
  </si>
  <si>
    <t>3454/2023</t>
  </si>
  <si>
    <t>Liquidação da NE nº 2023NE0000001 - Prestação do serviço de água e esgoto sanitário aos prédios das Promotorias de Justiça de Codajás, ref. a agosto/2023, conf. fatura 28487082023-0, C.A. 006/2022-MPAM/PGJ e SEI 2023.021670.</t>
  </si>
  <si>
    <t>Fatura nº 284870820230</t>
  </si>
  <si>
    <t>3455/2023</t>
  </si>
  <si>
    <t>Liquidação da NE nº 2023NE0000001 - Prestação do serviço de água e esgoto sanitário aos prédios das Promotorias de Justiça de Autazes, ref. a agosto/2023, conf. fatura 22098082023-1, C.A. 006/2022-MPAM/PGJ e SEI 2023.021670.</t>
  </si>
  <si>
    <t>Fatura nº 220980820231</t>
  </si>
  <si>
    <t>3456/2023</t>
  </si>
  <si>
    <t>Liquidação da NE nº 2023NE0000001 - Prestação do serviço de água e esgoto sanitário aos prédios das Promotorias de Justiça de Tabatinga, ref. a agosto/2023, conf. fatura 04943082023-0, C.A. 006/2022-MPAM/PGJ e SEI 2023.021670.</t>
  </si>
  <si>
    <t>Fatura nº 049430820230</t>
  </si>
  <si>
    <t>3457/2023</t>
  </si>
  <si>
    <t xml:space="preserve"> MOVLEADS AGENCIA DE MARKETING DIGITAL LTDA.</t>
  </si>
  <si>
    <t>Liquidação da NE nº 2023NE0000054 - Ref. a Prestação de serviço de despesas de design gráfico, conforme NFS-e 250, ref. ao C.A. 030/2022 e SEI 2023.021498.</t>
  </si>
  <si>
    <t>250/2023</t>
  </si>
  <si>
    <t>3458/2023</t>
  </si>
  <si>
    <t>2023.021498</t>
  </si>
  <si>
    <t xml:space="preserve"> BMJ COMERCIAL E SERVICOS LTDA     </t>
  </si>
  <si>
    <t>Liquidação da NE nº 2023NE0001492 - Ref. a Prestação de serviço referente a manutenção preventiva e corretiva, conf. CA n° 021/2023 – MP/PGJ, ref. a AGOSTO/2023, conf.e NFS-e n° 392 e SEI 2023.020738.</t>
  </si>
  <si>
    <t>392/2023</t>
  </si>
  <si>
    <t>3459/2023</t>
  </si>
  <si>
    <t>2023.020738</t>
  </si>
  <si>
    <t xml:space="preserve"> TELEFONICA BRASIL S.A.</t>
  </si>
  <si>
    <t>Liquidação da NE nº 2023NE0001459 - Ref. a Prestação de Serviços Móvel Pessoal – SMP, nos termos do CA nº 016/2023-MP/PGJ, referente ao mês de JULHO/2023, conforme Fatura nº 0345991343 e SEI 2023.016466.</t>
  </si>
  <si>
    <t>Fatura nº 0345991343</t>
  </si>
  <si>
    <t>3462/2023</t>
  </si>
  <si>
    <t>2023.016466</t>
  </si>
  <si>
    <t xml:space="preserve"> MANAUS AMBIENTAL S.A</t>
  </si>
  <si>
    <t xml:space="preserve">Liquidação da NE nº 2023NE0001014 - Referente ao fornecimento de água em agosto de 2023, conf. fatura 3028637 (C.A. 006/2023 MP/PGJ) e SEI 2023.022357.
</t>
  </si>
  <si>
    <t>Fatura nº 3028637</t>
  </si>
  <si>
    <t>3496/2023</t>
  </si>
  <si>
    <t>2023.022357</t>
  </si>
  <si>
    <t xml:space="preserve"> PREVILEMOS LTDA -  ADMINISTRADORA E CORRETORA DE SEGUROS</t>
  </si>
  <si>
    <t>Liquidação da NE nº 2023NE0001828 - Ref. a prestação de seguro coletivo contra acidentes pessoais para Residentes Jurídicos, conforme  FATURA Nº 1 (C.A. 007/2023-MP/PGJ) e SEI 2023.022538.</t>
  </si>
  <si>
    <t>Fatura nº 001</t>
  </si>
  <si>
    <t>3511/2023</t>
  </si>
  <si>
    <t>2023.022538</t>
  </si>
  <si>
    <t xml:space="preserve"> EDITORA REVISTA DOS TRIBUNAIS LTDA</t>
  </si>
  <si>
    <t>Liquidação da NE nº 2023NE0000052 - Prestação de serviço de assinatura para acesso aos produtos online. conf. C.A. 026/2022 - MP/PGJ, NF 591699 e SEI  2023.022286.</t>
  </si>
  <si>
    <t>591699/2023</t>
  </si>
  <si>
    <t>3513/2023</t>
  </si>
  <si>
    <t>2023.022286</t>
  </si>
  <si>
    <t>Liquidação da NE nº 2023NE0000052 - Prestação de serviço de assinatura para acesso aos produtos online. conf. C.A. 026/2022 - MP/PGJ, NF 591712 e SEI  2023.022286.</t>
  </si>
  <si>
    <t>591712/2023</t>
  </si>
  <si>
    <t>3514/2023</t>
  </si>
  <si>
    <t xml:space="preserve">Liquidação da NE nº 2023NE0000052 - Prestação de serviço de assinatura para acesso aos produtos online. conf. C.A. 026/2022 - MP/PGJ, NF 592660 e SEI  2023.022286.
</t>
  </si>
  <si>
    <t>592660/2023</t>
  </si>
  <si>
    <t>3515/2023</t>
  </si>
  <si>
    <t xml:space="preserve">Liquidação da NE nº 2023NE0000052 - Prestação de serviço de assinatura para acesso aos produtos online. conf. C.A. 026/2022 - MP/PGJ, NF 592697 e SEI  2023.022286.
</t>
  </si>
  <si>
    <t>592697/2023</t>
  </si>
  <si>
    <t>3516/2023</t>
  </si>
  <si>
    <t xml:space="preserve"> MONGERAL AEGON SEGUROS E PREVIDENCIA S/A</t>
  </si>
  <si>
    <t>Liquidação da NE nº 2023NE0001252 - Ref. a prestação de serviço de seguro coletivo contra acidentes pessoais para Estagiários, conf. fatura n° 73674984 (C.A. Nº 004/2023 - MP/PGJ) e SEI 2023.022198.</t>
  </si>
  <si>
    <t>Fatura nº 002</t>
  </si>
  <si>
    <t>3517/2023</t>
  </si>
  <si>
    <t>2023.022198</t>
  </si>
  <si>
    <t xml:space="preserve"> TRIVALE INSTITUICAO DE PAGAMENTO LTDA</t>
  </si>
  <si>
    <t>Liquidação da NE nº 2023NE0000017 - Ref. a serviços de gerenciamento e fornecimento de vale-alimentação em SET/2023, conf. NFS-e 2158053, (3º T.A. ao C.A. nº 015/2020 - MP/PGJ) e SEI 2023.022528.</t>
  </si>
  <si>
    <t>2158053/2023</t>
  </si>
  <si>
    <t>3518/2023</t>
  </si>
  <si>
    <t>2023.022528</t>
  </si>
  <si>
    <t xml:space="preserve"> INSTITUTO NEGOCIOS PUBLICOS DO BRASIL - ESTUDOS E PESQUISAS NA ADMINISTRACAO PUBLICA - INP - LTDA</t>
  </si>
  <si>
    <t>Liquidação da NE nº 2023NE0001545 - Ref. a Prestação de serviço, referente a 2 (duas) inscrições no 3º Seminário Nacional de Controle Interno nas Contratações Públicas, conf. NFS-e n° 20231562 e SEI 2023.022210.</t>
  </si>
  <si>
    <t>20231562/2023</t>
  </si>
  <si>
    <t>3519/2023</t>
  </si>
  <si>
    <t>2023.022210</t>
  </si>
  <si>
    <t>Liquidação da NE nº 2023NE0000027 - Prest. Serv. de Locação de comunicação (C.A.013/2021-MP/PGJ - 2° TA), referente a AGOSTO/2023, conf. NFS-e n° 012048 e SEI 2023.020621.</t>
  </si>
  <si>
    <t>12048/2023</t>
  </si>
  <si>
    <t>3521/2023</t>
  </si>
  <si>
    <t>Liquidação da NE nº 2023NE0000027 - Prest. Serv. de Locação de comunicação (C.A.013/2021-MP/PGJ - 2° TA), referente a AGOSTO/2023, conf. NFS-e n° 007749 e SEI 2023.020621.</t>
  </si>
  <si>
    <t>7749/2023</t>
  </si>
  <si>
    <t>3522/2023</t>
  </si>
  <si>
    <t xml:space="preserve"> NP TREINAMENTOS E CURSOS LTDA -  ME </t>
  </si>
  <si>
    <t xml:space="preserve">Liquidação da NE nº 2023NE0001906 - Ref. a Prestação de serviço, referente a 1 (uma) inscrição no Curso de Capacitação de Pregoeiros, conforme NFS-e n° 709 e SEI 2023.022059.
</t>
  </si>
  <si>
    <t>709/2023</t>
  </si>
  <si>
    <t>3540/2023</t>
  </si>
  <si>
    <t>2023.022059</t>
  </si>
  <si>
    <t xml:space="preserve"> OCA SERVICOS DE PUBLICIDADE LTDA</t>
  </si>
  <si>
    <t xml:space="preserve">Liquidação da NE nº 2023NE0001066 - Ref. a prestação de serviços gráficos, conforme NF-e 1126 e SEI 2023.015430.
</t>
  </si>
  <si>
    <t>1126/2023</t>
  </si>
  <si>
    <t>3559/2023</t>
  </si>
  <si>
    <t>2023.015430</t>
  </si>
  <si>
    <t xml:space="preserve"> CASA NOVA ENGENHARIA E CONSULTORIA LTDA  ME</t>
  </si>
  <si>
    <t xml:space="preserve">Liquidação da NE nº 2023NE0000998 - Prestação de serviços de manutenção preventiva e corretiva - 5ª medição, conforme NFS-e 595 (2º T.A. ao 008/2021 - MPAM/PGJ) e SEI 2023.022393.
</t>
  </si>
  <si>
    <t>595/2023</t>
  </si>
  <si>
    <t>3563/2023</t>
  </si>
  <si>
    <t>2023.022393</t>
  </si>
  <si>
    <t xml:space="preserve"> LARISSA TUPINANBÁ DE QUEIROZ</t>
  </si>
  <si>
    <t>Liquidação da NE nº 2023NE0002133 - Referente aos serviços de organização, execução e gerenciamento de eventos realizados nos dias 09, 10 e 11/10/2023, para realização da Reunião Extraordinária do CNPG, conforme NFSe 49 e SEI 2023.023060</t>
  </si>
  <si>
    <t>49/2023</t>
  </si>
  <si>
    <t>3568/2023</t>
  </si>
  <si>
    <t>2023.023060</t>
  </si>
  <si>
    <t>Liquidação da NE nº 2023NE0001014 - Referente ao fornecimento de água potável em julho de 2023, conf. fatura agrupada  23087982023 (C.A. 006/2023 MP/PGJ) e SEI 2023.019759.</t>
  </si>
  <si>
    <t>Fatura nº 2308798</t>
  </si>
  <si>
    <t>3586/2023</t>
  </si>
  <si>
    <t>2023.019759</t>
  </si>
  <si>
    <t>Liquidação da NE nº 2023NE0001014 - Referente ao fornecimento de água potável em maio de 2023, conf. fatura agrupada  15612842023 (C.A. 006/2023 MP/PGJ) e SEI 2023.013560.</t>
  </si>
  <si>
    <t>Fatura nº 1561284</t>
  </si>
  <si>
    <t>3587/2023</t>
  </si>
  <si>
    <t>2023.013560</t>
  </si>
  <si>
    <t>Liquidação da NE nº 2023NE0001014 - Referente ao fornecimento de água potável em junho de 2023, conf. fatura agrupada  19125452023  (C.A. 006/2023 MP/PGJ) e SEI 2023.016259.</t>
  </si>
  <si>
    <t>Fatura nº 1912545</t>
  </si>
  <si>
    <t>3588/2023</t>
  </si>
  <si>
    <t>2023.016259</t>
  </si>
  <si>
    <t xml:space="preserve"> DAHORA PUBLICIADE, SERVIÇOS GRAFICOS E EVENTOS EIRELI</t>
  </si>
  <si>
    <t xml:space="preserve">Liquidação da NE nº 2023NE0002065 - Ref. a prestação de serviços técnicos, conforme NFS-e n° 507- C.A. 033/2022 – MP/PGJ e demais documentos no PI-SEI 2023.017923.
</t>
  </si>
  <si>
    <t>507/2023</t>
  </si>
  <si>
    <t>3592/2023</t>
  </si>
  <si>
    <t>2023.017923</t>
  </si>
  <si>
    <t xml:space="preserve">Liquidação da NE nº 2022NE0002349 - Ref. a prestação de serviços técnicos, conforme NFS-e n° 507- C.A. 033/2022 – MP/PGJ e demais documentos no PI-SEI 2023.017923.
</t>
  </si>
  <si>
    <t>3593/2023</t>
  </si>
  <si>
    <t>Liquidação da NE nº 2023NE0001252 - Ref. a Prestação de serviço de seguro coletivo para Estagiário, de acordo com o C.A. N° 004/2023 - MP/PGJ, conf. fatura 73674985 e SEI 2023.022199.</t>
  </si>
  <si>
    <t>Fatura nº 003</t>
  </si>
  <si>
    <t>3608/2023</t>
  </si>
  <si>
    <t>2023.022199</t>
  </si>
  <si>
    <t>Liquidação da NE nº 2023NE0000001 - Prestação do serviço de água e esgoto sanitário aos prédios das Promotorias de Justiça de Juruá, ref. a SET/2023, conf. fatura 10918092023-2, C.A. 006/2022-MPAM/PGJ e SEI 2023.022859.</t>
  </si>
  <si>
    <t>Fatura nº 10918092023-2</t>
  </si>
  <si>
    <t>3620/2023</t>
  </si>
  <si>
    <t>2023.022859</t>
  </si>
  <si>
    <t>Liquidação da NE nº 2023NE0000001 - Prestação do serviço de água e esgoto sanitário aos prédios das Promotorias de Justiça de CARAUARI, ref. a SET/2023, conf. fatura 17246092023-1, C.A. 006/2022-MPAM/PGJ e SEI 2023.022859.</t>
  </si>
  <si>
    <t>Fatura nº 17246092023-1</t>
  </si>
  <si>
    <t>3621/2023</t>
  </si>
  <si>
    <t>Liquidação da NE nº 2023NE0000001 - Prestação do serviço de água e esgoto sanitário aos prédios das Promotorias de Justiça de Codajás, ref. a SET/2023, conf. fatura 28487092023-8, C.A. 006/2022-MPAM/PGJ e SEI 2023.022859.</t>
  </si>
  <si>
    <t>Fatura nº 28487092023-8</t>
  </si>
  <si>
    <t>3622/2023</t>
  </si>
  <si>
    <t>Liquidação da NE nº 2023NE0000001 - Prestação do serviço de água e esgoto sanitário aos prédios das Promotorias de Justiça de Autazes, ref. a SET/2023, conf. fatura 22098092023-9, C.A. 006/2022-MPAM/PGJ e SEI 2023.022859.</t>
  </si>
  <si>
    <t>Fatura nº 22098092023-9</t>
  </si>
  <si>
    <t>3623/2023</t>
  </si>
  <si>
    <t>Liquidação da NE nº 2023NE0000001 - Prestação do serviço de água e esgoto sanitário aos prédios das Promotorias de Justiça de Tabatinga, ref. a SET/2023, conf. fatura 04943092023-8, C.A. 006/2022-MPAM/PGJ e SEI 2023.022859.</t>
  </si>
  <si>
    <t>Fatura nº 04943092023-8</t>
  </si>
  <si>
    <t>3624/2023</t>
  </si>
  <si>
    <t xml:space="preserve"> EFICAZ ASSESSORIA DE COMUNICAÇÃO LTDA</t>
  </si>
  <si>
    <t>Liquidação da NE nº 2023NE0000258 - Referente a prestação de serviços de mailing e clipping jornalístico online à PGJ/AM pela Eficaz Assessoria Ltda, relativo a setembro/2023, conforme contrato nº 001/2022/PGJ, NFSe nº 1142/2023 e SEI nº 2023.022250.</t>
  </si>
  <si>
    <t>1142/2023</t>
  </si>
  <si>
    <t>3629/2023</t>
  </si>
  <si>
    <t>2023.022250</t>
  </si>
  <si>
    <t xml:space="preserve"> G REFRIGERAÇAO COM E SERV DE REFRIGERAÇAO LTDA  ME</t>
  </si>
  <si>
    <t>Liquidação da NE nº 2023NE0000051  - Ref. a prestação de serviços de manutenção preventiva e corretiva, ref. setembro/2023, conf. NFS-e nº 2908 (C.A. 1º T.A. 025/2022-MP/PGJ) e SEI 2023.022750.</t>
  </si>
  <si>
    <t>2908/2023</t>
  </si>
  <si>
    <t>3634/2023</t>
  </si>
  <si>
    <t>2023.022750</t>
  </si>
  <si>
    <t xml:space="preserve"> QUALY NUTRI SERVICOS DE ALIMENTACAO LTDA</t>
  </si>
  <si>
    <t>Liquidação da NE n. 2023NE0001843 - Referente a serviços de buffet à PGJ/AM pela Qualy Ltda, dias 14 e 15/09/23, conforme PE nº 4026/2023/PGJ, NFe nº 577/2023 e SEI nº 2023.023348.</t>
  </si>
  <si>
    <t>577/2023</t>
  </si>
  <si>
    <t>3636/2023</t>
  </si>
  <si>
    <t>2023.023348</t>
  </si>
  <si>
    <t>Liquidação da NE n. 2023NE0002031 - Referente a serviços de buffet à PGJ/AM pela Qualy Ltda, dia 02/10/23, conforme PE nº 4014/2022/PGJ, NFe nº 569/2023 e SEI nº 2023.023340.</t>
  </si>
  <si>
    <t>569/2023</t>
  </si>
  <si>
    <t>3637/2023</t>
  </si>
  <si>
    <t>2023.023340</t>
  </si>
  <si>
    <t xml:space="preserve">Liquidação da NE n. 2023NE0002093 - Referente a serviços de buffet da reunião do GNDH à PGJ/AM pela Qualy Ltda, dia 09/10/23, conforme PE nº 4026/2023/PGJ, NFe nº 576/2023 e SEI nº 2023.023346 </t>
  </si>
  <si>
    <t>576/2023</t>
  </si>
  <si>
    <t>3638/2023</t>
  </si>
  <si>
    <t xml:space="preserve">2023.023346 </t>
  </si>
  <si>
    <t xml:space="preserve"> JF TECNOLOGIA LTDA - ME</t>
  </si>
  <si>
    <t>Liquidação da NE nº 2023NE0001221 - Ref. a serviços continuados de limpeza e conservação no mês de Setembro/2023, conf. contrato 010/2020 - 4º TA, NFS-e 5683 e SEI 2023.022179.</t>
  </si>
  <si>
    <t>5683/2023</t>
  </si>
  <si>
    <t>3639/2023</t>
  </si>
  <si>
    <t>2023.022179</t>
  </si>
  <si>
    <t>Liquidação da NE n. 2023NE0002145 - Referente a serviços de buffet de dias dos pais e homenagem a ex-membro à PGJ/AM pela Qualy Ltda, dias 10 e 18/08/23, conforme PE nº 4026/2023/PGJ, NFe nº 579/2023 e SEI nº 2023.023316.</t>
  </si>
  <si>
    <t>579/2023</t>
  </si>
  <si>
    <t>3640/2023</t>
  </si>
  <si>
    <t>2023.023316</t>
  </si>
  <si>
    <t>Liquidação da NE n. 2023NE0001877 - Referente a serviços de kit lanches do "MP nas Escolas" à PGJ/AM pela Qualy Ltda, dia 18/09/23, conforme PE nº 4026/2023/PGJ, NFe nº 565/2023 e SEI nº 2023.023329.</t>
  </si>
  <si>
    <t>565/2023</t>
  </si>
  <si>
    <t>3641/2023</t>
  </si>
  <si>
    <t>2023.023329</t>
  </si>
  <si>
    <t>Liquidação da NE n. 2023NE0001933 - Referente a serviços de buffet para curso de integração residentes do MP à PGJ/AM pela Qualy Ltda, dias 22 a 27/09/23, conforme PE nº 4026/2023/PGJ, NFe nº 568/2023 e SEI nº 2023.023336.</t>
  </si>
  <si>
    <t>568/2023</t>
  </si>
  <si>
    <t>3642/2023</t>
  </si>
  <si>
    <t>2023.023336</t>
  </si>
  <si>
    <t>Liquidação da NE nº 2023NE0001221 - Ref. a serviços de sanitização, prestados no mês de Setembro/2023,  conf. contrato 010/2020 - 4º TA, NFS-e 5684 e SEI 2023.022179.</t>
  </si>
  <si>
    <t>5684/2023</t>
  </si>
  <si>
    <t>3643/2023</t>
  </si>
  <si>
    <t xml:space="preserve"> EMPRESA BRASILEIRA DE CORREIOS E TELEGRAFOS EBCT</t>
  </si>
  <si>
    <t>Liquidação da NE nº 2023NE0000048 - Ref. a serviços e venda de produtos, referente a AGO/2023, conf. fatura n° 68880 e demais documentos no PI-SEI 2023.023156- C.A. 035/2021 - 1° T.A.</t>
  </si>
  <si>
    <t>Fatura nº 68880</t>
  </si>
  <si>
    <t>3650/2023</t>
  </si>
  <si>
    <t>2023.023156</t>
  </si>
  <si>
    <t xml:space="preserve">Liquidação da NE nº 2023NE0002065 - Ref. a prestação de serviços técnicos, conforme NFS-e n° 518- C.A. 033/2022 – MP/PGJ e demais documentos no PI-SEI 2023.023215.
</t>
  </si>
  <si>
    <t>518/2023</t>
  </si>
  <si>
    <t>3651/2023</t>
  </si>
  <si>
    <t>2023.023215</t>
  </si>
  <si>
    <t xml:space="preserve">Liquidação da NE nº 2023NE0002065 - Ref. a prestação de serviços técnicos, conforme NFS-e n° 514- C.A. 033/2022 – MP/PGJ e demais documentos no PI-SEI 2023.020858.
</t>
  </si>
  <si>
    <t>514/2023</t>
  </si>
  <si>
    <t>3652/2023</t>
  </si>
  <si>
    <t>2023.020858</t>
  </si>
  <si>
    <t>Liquidação da NE nº 2023NE0001492 - Ref. a Manutenção preventiva e corretiva Grupo Gerador / Tanque, conf. CA 021/2023 – MP/PGJ, ref. a SET/2023, conforme NFS-e nº 405 e SEI 2023.023003.</t>
  </si>
  <si>
    <t>405/2023</t>
  </si>
  <si>
    <t>3658/2023</t>
  </si>
  <si>
    <t>2023.023003</t>
  </si>
  <si>
    <t xml:space="preserve"> MÓDULO ENGENHARIA CONSULTORIA E GERENCIA PREDIAL LTDA</t>
  </si>
  <si>
    <t xml:space="preserve">Liquidação da NE nº 2023NE0000845 - Ref. a prestação de serviços de manutenção preventiva e corretiva de elevadores - C.A. 015/2023 - MP/PGJ, conforme NF-e n° 11745 e SEI 2023.022844.
</t>
  </si>
  <si>
    <t>11745/2023</t>
  </si>
  <si>
    <t>3660/2023</t>
  </si>
  <si>
    <t>2023.022844</t>
  </si>
  <si>
    <t>Liquidação da NE nº 2023NE0002118 - Referente a aquisição de serviços de Buffet, conforme NF-e 578 e demais documentos no PI-SEI 2023.023352.</t>
  </si>
  <si>
    <t>578/2023</t>
  </si>
  <si>
    <t>3661/2023</t>
  </si>
  <si>
    <t>2023.023352</t>
  </si>
  <si>
    <t xml:space="preserve"> RH CURSOS E TREINAMENTO EMPRESARIAL LTDA  ME</t>
  </si>
  <si>
    <t>Liquidação da NE nº 2022NE0002630 - Ref. a prestação de serviços de consultoria para a orientação necessária à implantação do Sistema eSocial, conforme NF-e 0025 e SEI 2023.022075.</t>
  </si>
  <si>
    <t>25/2023</t>
  </si>
  <si>
    <t>3664/2023</t>
  </si>
  <si>
    <t>2023.022075</t>
  </si>
  <si>
    <t xml:space="preserve"> GARTNER DO BRASIL SERVICOS DE PESQUISAS LTDA</t>
  </si>
  <si>
    <t xml:space="preserve">Liquidação da NE nº 2021NE0001920 - Ref. a prestação de serviços técnicos especializados de pesquisa e aconselhamento (034/2021 - MP/PGJ), conf. NFS-e n° 334 e SEI 2023.023442.
</t>
  </si>
  <si>
    <t>40334/2023</t>
  </si>
  <si>
    <t>3665/2023</t>
  </si>
  <si>
    <t>2023.023442</t>
  </si>
  <si>
    <t>Liquidação da NE nº 2023NE0000021 - Ref. a Prestação de serviços de rede privada, com tecnologia VPN IP/MPLS, em SET/23, conforme fatura nº 0300039331407 e SEI 2023.023075.</t>
  </si>
  <si>
    <t>Fatura nº 300039331407</t>
  </si>
  <si>
    <t>3743/2023</t>
  </si>
  <si>
    <t>2023.023075</t>
  </si>
  <si>
    <t xml:space="preserve">Liquidação da NE nº 2023NE0000006 - Ref. a fornecimento de água potável (Itacoatiara), ref. a OUTUBRO/2023 (C.A. Nº 005/2022-MPAM/PGJ), conf. FATURA 10/2023 e SEI 2023.023915. </t>
  </si>
  <si>
    <t>Fatura nº 2375386110</t>
  </si>
  <si>
    <t>3744/2023</t>
  </si>
  <si>
    <t>2023.023915</t>
  </si>
  <si>
    <t xml:space="preserve"> QUIMITEC TECNOLOGIA QUIMICA LTDA      </t>
  </si>
  <si>
    <t xml:space="preserve">Liquidação da NE nº 2023NE0001624 - Ref. a prestação de serviço de manutenção, limpeza e desinfecção dos poços, conf. NF-e 1785 e SEI 2023.020351.
</t>
  </si>
  <si>
    <t>1785/2023</t>
  </si>
  <si>
    <t>3759/2023</t>
  </si>
  <si>
    <t>2023.020351</t>
  </si>
  <si>
    <t>Liquidação da NE nº 2023NE0000746 - Ref. a prestação de serviços de provimento de circuitos terrestres de transmissão de dados, ref. a SET/2023, conf. e NFS-e n° 15296 e SEI 2023.022659.</t>
  </si>
  <si>
    <t>15296/2023</t>
  </si>
  <si>
    <t>3766/2023</t>
  </si>
  <si>
    <t>2023.022659</t>
  </si>
  <si>
    <t xml:space="preserve"> CENTRO BRASILEIRO DE PESQUISA EM AVALIACAO E SELECAO E DE PROMOCAO DE EVENTOS CEBRASPE</t>
  </si>
  <si>
    <t>Liquidação da NE nº 2022NE0000821 - Ref. a planejamento, organização e realização de concurso público, referente à 4ª Parcela (C.A. 008/2023 – MP/PGJ), conf. NFS-e n° 363 e SEI 2023.024105.</t>
  </si>
  <si>
    <t>363/2023</t>
  </si>
  <si>
    <t>3768/2023</t>
  </si>
  <si>
    <t>2023.024105</t>
  </si>
  <si>
    <t xml:space="preserve"> PRODAM PROCESSAMENTO DE DADOS AMAZONAS SA</t>
  </si>
  <si>
    <t>Liquidação da NE nº 2023NE0001314 - Ref. a execução do Sistema AJURI, referente a SETEMBRO/2023, conforme NFS-e n° 40686 (C.A. 012/2021-MP/PGJ) e SEI 2023.023790.</t>
  </si>
  <si>
    <t>40686/2023</t>
  </si>
  <si>
    <t>3776/2023</t>
  </si>
  <si>
    <t>2023.023790</t>
  </si>
  <si>
    <t xml:space="preserve"> FUNDO DE MODERNIZAÇÃO E REAPARELHAMENTO DO PODER JUDICIARIO ESTADUAL</t>
  </si>
  <si>
    <t>Liquidação da NE n. 2023NE0000122 - Ref. a Pagamento de Cessão Onerosa de espaços do Tribunal de Justiça do Amazonas, referente mês de OUTUBRO/2023, conforme documentos presentes no PI-SEI 2023.023234.</t>
  </si>
  <si>
    <t>Memorando nº 211/2023</t>
  </si>
  <si>
    <t>3777/2023</t>
  </si>
  <si>
    <t>2023.023234</t>
  </si>
  <si>
    <t xml:space="preserve"> ZENITE INFORMAÇAO E CONSULTORIA S/A</t>
  </si>
  <si>
    <t>Liquidação da NE nº 2023NE0001803 - Ref. a Serviços de Seleção e Treinamento, referente a AGOSTO/2023, conforme NFS-e n° 27205 e SEI 2023.023106.</t>
  </si>
  <si>
    <t>27205/2023</t>
  </si>
  <si>
    <t>3779/2023</t>
  </si>
  <si>
    <t>2023.023106</t>
  </si>
  <si>
    <t xml:space="preserve">Liquidação da NE nº 2023NE0000746 - Ref. a serviços de provimento de circuitos terrestres de transmissão de dados (C.A.  013/2023 – MP/PGJ(, ref. a OUT/2023), conf. e NFS-e n° 14930 e SEI 2023.020339.
</t>
  </si>
  <si>
    <t>14930/2023</t>
  </si>
  <si>
    <t>3780/2023</t>
  </si>
  <si>
    <t>2023.020339</t>
  </si>
  <si>
    <t xml:space="preserve"> NP TECNOLOGIA E GESTAO DE DADOS LTDA</t>
  </si>
  <si>
    <t>Liquidação da NE nº 2023NE0002166 - Ref. a  Assinatura de acesso ao sistema Banco de Preços (C.A. 009/2023-MP/PGJ), conforme NF-e nº 11759 e SEI 2023.023896.</t>
  </si>
  <si>
    <t>11759/2023</t>
  </si>
  <si>
    <t>3782/2023</t>
  </si>
  <si>
    <t>2023.023896</t>
  </si>
  <si>
    <t xml:space="preserve">Liquidação da NE nº 2023NE0001435  - Ref. a serviços em agenciamento de viagens - Passagens Internacionais, referente a JULHO/2023 conforme Fatura nº 4148 (C.A. 019/2023-MP/PGJ) e SEI 2023.017938 (parte 2)
</t>
  </si>
  <si>
    <t>4148/2023</t>
  </si>
  <si>
    <t>3789/2023</t>
  </si>
  <si>
    <t xml:space="preserve">2023.017938 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</si>
  <si>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</si>
  <si>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 xml:space="preserve"> CONSTRUTORA RIO NEGRO LTDA</t>
  </si>
  <si>
    <t xml:space="preserve">Liquidação da NE nº 2022NE0002631 - Ref. a 5ª Medição, ref. ao C.A. Nº 001/2023 - MPAM/PGJ (Reconstrução da Edificação Destinada à Promotoria de Justiça da Comarca de Presidente Figueredo/AM), conforme NFS-e n° 531 e SEI 2023.021212.
</t>
  </si>
  <si>
    <t>531/2023</t>
  </si>
  <si>
    <t>3431/2023</t>
  </si>
  <si>
    <t>2023.021212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</si>
</sst>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d/m/yyyy"/>
    <numFmt numFmtId="165" formatCode="_-&quot;R$ &quot;* #,##0.00_-;&quot;-R$ &quot;* #,##0.00_-;_-&quot;R$ &quot;* \-??_-;_-@_-"/>
    <numFmt numFmtId="166" formatCode="d/m/yyyy"/>
    <numFmt numFmtId="167" formatCode="_-* #,##0.00_-;\-* #,##0.00_-;_-* \-??_-;_-@_-"/>
  </numFmts>
  <fonts count="16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</font>
    <font>
      <u/>
      <sz val="11"/>
      <color rgb="FF0000FF"/>
      <name val="Calibri"/>
      <family val="2"/>
      <charset val="1"/>
    </font>
    <font>
      <sz val="11"/>
      <name val="Calibri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167" fontId="1" fillId="0" borderId="0" applyBorder="0" applyProtection="0"/>
    <xf numFmtId="165" fontId="1" fillId="0" borderId="0" applyBorder="0" applyProtection="0"/>
    <xf numFmtId="0" fontId="2" fillId="0" borderId="0"/>
    <xf numFmtId="0" fontId="12" fillId="0" borderId="0" applyBorder="0" applyProtection="0"/>
  </cellStyleXfs>
  <cellXfs count="79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3" applyFont="1" applyAlignment="1">
      <alignment horizontal="left"/>
    </xf>
    <xf numFmtId="2" fontId="4" fillId="0" borderId="0" xfId="3" applyNumberFormat="1" applyFont="1" applyAlignment="1">
      <alignment horizontal="left"/>
    </xf>
    <xf numFmtId="2" fontId="4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2" fontId="8" fillId="0" borderId="0" xfId="3" applyNumberFormat="1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2" fontId="10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4" applyBorder="1" applyAlignment="1" applyProtection="1">
      <alignment wrapText="1"/>
    </xf>
    <xf numFmtId="0" fontId="12" fillId="0" borderId="1" xfId="4" applyBorder="1" applyAlignment="1" applyProtection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65" fontId="11" fillId="0" borderId="1" xfId="2" applyFont="1" applyBorder="1" applyAlignment="1" applyProtection="1">
      <alignment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2" fillId="0" borderId="1" xfId="4" applyBorder="1" applyAlignment="1">
      <alignment wrapText="1"/>
    </xf>
    <xf numFmtId="0" fontId="12" fillId="0" borderId="1" xfId="4" applyBorder="1" applyAlignment="1">
      <alignment horizontal="center" vertical="center" wrapText="1"/>
    </xf>
    <xf numFmtId="0" fontId="11" fillId="0" borderId="1" xfId="4" applyFont="1" applyBorder="1" applyAlignment="1">
      <alignment wrapText="1"/>
    </xf>
    <xf numFmtId="0" fontId="12" fillId="0" borderId="1" xfId="4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 wrapText="1"/>
    </xf>
    <xf numFmtId="165" fontId="11" fillId="0" borderId="1" xfId="2" applyFont="1" applyBorder="1" applyAlignment="1" applyProtection="1">
      <alignment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0" xfId="3" applyFont="1" applyAlignment="1">
      <alignment horizontal="left" wrapText="1"/>
    </xf>
    <xf numFmtId="0" fontId="6" fillId="0" borderId="4" xfId="3" applyFont="1" applyBorder="1" applyAlignment="1">
      <alignment horizontal="left"/>
    </xf>
    <xf numFmtId="0" fontId="6" fillId="0" borderId="4" xfId="3" applyFont="1" applyBorder="1" applyAlignment="1">
      <alignment horizontal="left" wrapText="1"/>
    </xf>
    <xf numFmtId="0" fontId="6" fillId="0" borderId="4" xfId="3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65" fontId="13" fillId="0" borderId="1" xfId="2" applyFont="1" applyBorder="1" applyAlignment="1" applyProtection="1">
      <alignment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1" xfId="4" applyBorder="1" applyAlignment="1" applyProtection="1">
      <alignment horizontal="center" vertical="center"/>
    </xf>
    <xf numFmtId="165" fontId="13" fillId="0" borderId="1" xfId="2" applyFont="1" applyBorder="1" applyAlignment="1" applyProtection="1">
      <alignment vertical="center" wrapText="1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4" applyFont="1" applyBorder="1" applyAlignment="1" applyProtection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4" applyFont="1" applyBorder="1" applyAlignment="1" applyProtection="1">
      <alignment wrapText="1"/>
    </xf>
    <xf numFmtId="0" fontId="12" fillId="0" borderId="1" xfId="4" applyFont="1" applyBorder="1" applyAlignment="1" applyProtection="1">
      <alignment wrapText="1"/>
    </xf>
    <xf numFmtId="0" fontId="13" fillId="0" borderId="1" xfId="4" applyFont="1" applyBorder="1" applyAlignment="1">
      <alignment wrapText="1"/>
    </xf>
    <xf numFmtId="165" fontId="13" fillId="0" borderId="1" xfId="2" applyFont="1" applyBorder="1" applyAlignment="1">
      <alignment horizontal="center" vertical="center" wrapText="1"/>
    </xf>
    <xf numFmtId="165" fontId="13" fillId="0" borderId="1" xfId="2" applyFont="1" applyBorder="1" applyAlignment="1">
      <alignment horizontal="center" vertical="center"/>
    </xf>
    <xf numFmtId="0" fontId="12" fillId="0" borderId="1" xfId="4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5" fillId="2" borderId="1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 wrapText="1"/>
    </xf>
    <xf numFmtId="165" fontId="13" fillId="0" borderId="1" xfId="2" applyFont="1" applyBorder="1" applyAlignment="1" applyProtection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0" fontId="6" fillId="0" borderId="4" xfId="3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3" applyFont="1" applyAlignment="1">
      <alignment horizontal="right" vertical="center"/>
    </xf>
  </cellXfs>
  <cellStyles count="5">
    <cellStyle name="Hiperlink" xfId="4" builtinId="8"/>
    <cellStyle name="Moeda" xfId="2" builtinId="4"/>
    <cellStyle name="Normal" xfId="0" builtinId="0"/>
    <cellStyle name="Normal 2" xfId="3"/>
    <cellStyle name="Vírgula" xfId="1" builtinId="3"/>
  </cellStyles>
  <dxfs count="60"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  <dxf>
      <numFmt numFmtId="168" formatCode="00&quot;.&quot;000&quot;.&quot;000&quot;/&quot;0000&quot;-&quot;00"/>
    </dxf>
    <dxf>
      <numFmt numFmtId="169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ORDEM_CRONOL&#211;GICA_%20DE_%20PAGAMENTOS_OUTUBRO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</sheetNames>
    <sheetDataSet>
      <sheetData sheetId="0">
        <row r="2">
          <cell r="A2" t="str">
            <v>OUTUBRO/2023</v>
          </cell>
        </row>
        <row r="23">
          <cell r="A23" t="str">
            <v>Data da última atualização: 03/11/2023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Outubro/NFs/Bens/NF_165_2023_BETEL_abcb8.pdf" TargetMode="External"/><Relationship Id="rId13" Type="http://schemas.openxmlformats.org/officeDocument/2006/relationships/hyperlink" Target="https://www.mpam.mp.br/images/Transpar%C3%AAncia_2023/Outubro/NFs/Bens/NF_976_2023_F_ALVES_17105.pdf" TargetMode="External"/><Relationship Id="rId18" Type="http://schemas.openxmlformats.org/officeDocument/2006/relationships/hyperlink" Target="https://www.mpam.mp.br/images/Transpar%C3%AAncia_2023/Outubro/NFs/Bens/NF_6988_2023_R_DA_S_f9bb1.pdf" TargetMode="External"/><Relationship Id="rId3" Type="http://schemas.openxmlformats.org/officeDocument/2006/relationships/hyperlink" Target="https://www.mpam.mp.br/images/CT_22-2023_-_MP-PGJ_e60b0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mpam.mp.br/images/Transpar%C3%AAncia_2023/Outubro/NFs/Bens/NF_166_2023_BETEL_839a7.pdf" TargetMode="External"/><Relationship Id="rId12" Type="http://schemas.openxmlformats.org/officeDocument/2006/relationships/hyperlink" Target="https://www.mpam.mp.br/images/Transpar%C3%AAncia_2023/Outubro/NFs/Bens/NF_971_2023_F_ALVES_40d5c.pdf" TargetMode="External"/><Relationship Id="rId17" Type="http://schemas.openxmlformats.org/officeDocument/2006/relationships/hyperlink" Target="https://www.mpam.mp.br/images/Transpar%C3%AAncia_2023/Outubro/NFs/Bens/NF_6982_2023_R_DA_S_c6921.pdf" TargetMode="External"/><Relationship Id="rId2" Type="http://schemas.openxmlformats.org/officeDocument/2006/relationships/hyperlink" Target="https://www.mpam.mp.br/images/CT_20-2023-MP-PGJ_0dbe9.pdf" TargetMode="External"/><Relationship Id="rId16" Type="http://schemas.openxmlformats.org/officeDocument/2006/relationships/hyperlink" Target="https://www.mpam.mp.br/images/Transpar%C3%AAncia_2023/Outubro/NFs/Bens/NF_975_2023_F_ALVES_3123d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mpam.mp.br/images/CT_21-2023_-_MP-PGJ_4dc3f.pdf" TargetMode="External"/><Relationship Id="rId6" Type="http://schemas.openxmlformats.org/officeDocument/2006/relationships/hyperlink" Target="https://www.mpam.mp.br/images/Transpar%C3%AAncia_2023/Outubro/NFs/Bens/NF_168_2023_BETEL_9b2bb.pdf" TargetMode="External"/><Relationship Id="rId11" Type="http://schemas.openxmlformats.org/officeDocument/2006/relationships/hyperlink" Target="https://www.mpam.mp.br/images/Transpar%C3%AAncia_2023/Outubro/NFs/Bens/NF_179_2023_ER_a43e3.pdf" TargetMode="External"/><Relationship Id="rId5" Type="http://schemas.openxmlformats.org/officeDocument/2006/relationships/hyperlink" Target="https://www.mpam.mp.br/images/Transpar%C3%AAncia_2023/Outubro/NFs/Bens/NF_3410_2023_3S_8feef.pdf" TargetMode="External"/><Relationship Id="rId15" Type="http://schemas.openxmlformats.org/officeDocument/2006/relationships/hyperlink" Target="https://www.mpam.mp.br/images/Transpar%C3%AAncia_2023/Outubro/NFs/Bens/NF_977_2023_F_ALVES_a5864.pdf" TargetMode="External"/><Relationship Id="rId10" Type="http://schemas.openxmlformats.org/officeDocument/2006/relationships/hyperlink" Target="https://www.mpam.mp.br/images/Transpar%C3%AAncia_2023/Outubro/NFs/Bens/NF_406_2023_BMJ_e3de9.pdf" TargetMode="External"/><Relationship Id="rId19" Type="http://schemas.openxmlformats.org/officeDocument/2006/relationships/hyperlink" Target="https://www.mpam.mp.br/images/Transpar%C3%AAncia_2023/Outubro/NFs/Bens/NF_21255_2023_SERRA_4c35c.pdf" TargetMode="External"/><Relationship Id="rId4" Type="http://schemas.openxmlformats.org/officeDocument/2006/relationships/hyperlink" Target="https://www.mpam.mp.br/images/CT_22-2023_-_MP-PGJ_e60b0.pdf" TargetMode="External"/><Relationship Id="rId9" Type="http://schemas.openxmlformats.org/officeDocument/2006/relationships/hyperlink" Target="https://www.mpam.mp.br/images/Transpar%C3%AAncia_2023/Outubro/NFs/Bens/NF_167_2023_BETEL_7281f.pdf" TargetMode="External"/><Relationship Id="rId14" Type="http://schemas.openxmlformats.org/officeDocument/2006/relationships/hyperlink" Target="https://www.mpam.mp.br/images/Transpar%C3%AAncia_2023/Outubro/NFs/Bens/NF_972_2023_F_ALVES_ea071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CT_12-2023_-_MP-PGJ_f3cba.pdf" TargetMode="External"/><Relationship Id="rId13" Type="http://schemas.openxmlformats.org/officeDocument/2006/relationships/hyperlink" Target="https://www.mpam.mp.br/images/Transpar%C3%AAncia_2023/Outubro/NFs/Loca%C3%A7%C3%B5es/FATURA_17674_2023_SENCINET_834ca.pdf" TargetMode="External"/><Relationship Id="rId18" Type="http://schemas.openxmlformats.org/officeDocument/2006/relationships/hyperlink" Target="https://www.mpam.mp.br/images/Transpar%C3%AAncia_2023/Outubro/NFs/Loca%C3%A7%C3%B5es/RECIBO_09_2023_MARIA_51a1e.pdf" TargetMode="External"/><Relationship Id="rId3" Type="http://schemas.openxmlformats.org/officeDocument/2006/relationships/hyperlink" Target="https://www.mpam.mp.br/images/1%C2%BA_TAP_a_CT_n%C2%BA_13-2021_-_MP-PGJ_-_2022.007217_b8889.pdf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mpam.mp.br/images/1_TAP_%C3%A0_CT_n.%C2%BA_032-2018_-_MP-PGJ_ad07a.pdf" TargetMode="External"/><Relationship Id="rId12" Type="http://schemas.openxmlformats.org/officeDocument/2006/relationships/hyperlink" Target="https://www.mpam.mp.br/images/Transpar%C3%AAncia_2023/Outubro/NFs/Loca%C3%A7%C3%B5es/RECIBO_09_2023_SAMUEL_b028d.pdf" TargetMode="External"/><Relationship Id="rId17" Type="http://schemas.openxmlformats.org/officeDocument/2006/relationships/hyperlink" Target="https://www.mpam.mp.br/images/Transpar%C3%AAncia_2023/Outubro/NFs/Loca%C3%A7%C3%B5es/RECIBO_60_2023_COENCIL_a58ea.pdf" TargetMode="External"/><Relationship Id="rId2" Type="http://schemas.openxmlformats.org/officeDocument/2006/relationships/hyperlink" Target="https://www.mpam.mp.br/images/2%C2%BA_TA_ao_CT_004-2021_-_MP-PGJ_ca5e0.pdf" TargetMode="External"/><Relationship Id="rId16" Type="http://schemas.openxmlformats.org/officeDocument/2006/relationships/hyperlink" Target="https://www.mpam.mp.br/images/Transpar%C3%AAncia_2023/Outubro/NFs/Loca%C3%A7%C3%B5es/RECIBO_09_2023_GABRIEL_19030.pdf" TargetMode="External"/><Relationship Id="rId20" Type="http://schemas.openxmlformats.org/officeDocument/2006/relationships/hyperlink" Target="https://www.mpam.mp.br/images/Transpar%C3%AAncia_2023/Outubro/NFs/Loca%C3%A7%C3%B5es/RECIBO_60_2023_COENCIL_a58ea.pdf" TargetMode="External"/><Relationship Id="rId1" Type="http://schemas.openxmlformats.org/officeDocument/2006/relationships/hyperlink" Target="https://www.mpam.mp.br/images/CT_12-2023_-_MP-PGJ_f3cba.pdf" TargetMode="External"/><Relationship Id="rId6" Type="http://schemas.openxmlformats.org/officeDocument/2006/relationships/hyperlink" Target="https://www.mpam.mp.br/images/1%C2%BA_TAP_a_CT_n%C2%BA_31-2021_-_MP-PGJ_-_2022.011233_743e2.pdf" TargetMode="External"/><Relationship Id="rId11" Type="http://schemas.openxmlformats.org/officeDocument/2006/relationships/hyperlink" Target="https://www.mpam.mp.br/images/Transpar%C3%AAncia_2023/Outubro/NFs/Loca%C3%A7%C3%B5es/RECIBO_05-06-07-08_2023_MARIA_DA_GLORIA_d78a5.pdf" TargetMode="External"/><Relationship Id="rId5" Type="http://schemas.openxmlformats.org/officeDocument/2006/relationships/hyperlink" Target="https://www.mpam.mp.br/images/2%C2%BA_TAP_a_CT_n%C2%BA_33-2019_-_MP-PGJ_-_2021.018738_0778e.pdf" TargetMode="External"/><Relationship Id="rId15" Type="http://schemas.openxmlformats.org/officeDocument/2006/relationships/hyperlink" Target="https://www.mpam.mp.br/images/Transpar%C3%AAncia_2023/Outubro/NFs/Loca%C3%A7%C3%B5es/RECIBO_09_2023_VANIAS_1f74b.pdf" TargetMode="External"/><Relationship Id="rId10" Type="http://schemas.openxmlformats.org/officeDocument/2006/relationships/hyperlink" Target="https://www.mpam.mp.br/images/1_TAP_%C3%A0_CT_n.%C2%BA_032-2018_-_MP-PGJ_ad07a.pdf" TargetMode="External"/><Relationship Id="rId19" Type="http://schemas.openxmlformats.org/officeDocument/2006/relationships/hyperlink" Target="https://www.mpam.mp.br/images/Transpar%C3%AAncia_2023/Outubro/NFs/Loca%C3%A7%C3%B5es/RECIBO_09_2023_LIRA_9e6c7.pdf" TargetMode="External"/><Relationship Id="rId4" Type="http://schemas.openxmlformats.org/officeDocument/2006/relationships/hyperlink" Target="https://www.mpam.mp.br/images/CT_03-2023_-_MP-PGJ_6613a.pdf" TargetMode="External"/><Relationship Id="rId9" Type="http://schemas.openxmlformats.org/officeDocument/2006/relationships/hyperlink" Target="https://www.mpam.mp.br/images/3%C2%BA_TAP_a_CT_n%C2%BA_16-2020_-_MP-PGJ_-_2022.016682_e1fd1.pdf" TargetMode="External"/><Relationship Id="rId14" Type="http://schemas.openxmlformats.org/officeDocument/2006/relationships/hyperlink" Target="https://www.mpam.mp.br/images/Transpar%C3%AAncia_2023/Outubro/NFs/Loca%C3%A7%C3%B5es/RECIBO_09_2023_JOSIELE_ce66c.pdf" TargetMode="External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Contratos/2023/Aditivos/1%C2%BA_TA_ao_CT_01-2022_-_MP-PGJ_04229.pdf" TargetMode="External"/><Relationship Id="rId117" Type="http://schemas.openxmlformats.org/officeDocument/2006/relationships/hyperlink" Target="https://www.mpam.mp.br/images/Transpar%C3%AAncia_2023/Outubro/NFs/Servi%C3%A7os/NFS_25_2023_RH_ba3d7.pdf" TargetMode="External"/><Relationship Id="rId21" Type="http://schemas.openxmlformats.org/officeDocument/2006/relationships/hyperlink" Target="https://www.mpam.mp.br/images/CT_33-2022_-_MP-PGJ_f6e8b.pdf" TargetMode="External"/><Relationship Id="rId42" Type="http://schemas.openxmlformats.org/officeDocument/2006/relationships/hyperlink" Target="https://www.mpam.mp.br/images/CCT_n%C2%BA_09-MP-PGJ_50505.pdf" TargetMode="External"/><Relationship Id="rId47" Type="http://schemas.openxmlformats.org/officeDocument/2006/relationships/hyperlink" Target="https://www.mpam.mp.br/images/2%C2%BA_TA_ao_CT_012-2021_-_MP-PGJ_3e59d.pdf" TargetMode="External"/><Relationship Id="rId63" Type="http://schemas.openxmlformats.org/officeDocument/2006/relationships/hyperlink" Target="https://www.mpam.mp.br/images/Transpar%C3%AAncia_2023/Outubro/NFs/Servi%C3%A7os/FATURA_237538619_2023_SAAE_ITA_26901.pdf" TargetMode="External"/><Relationship Id="rId68" Type="http://schemas.openxmlformats.org/officeDocument/2006/relationships/hyperlink" Target="https://www.mpam.mp.br/images/Transpar%C3%AAncia_2023/Outubro/NFs/Bens/NF_405_2023_BMJ_33535.pdf" TargetMode="External"/><Relationship Id="rId84" Type="http://schemas.openxmlformats.org/officeDocument/2006/relationships/hyperlink" Target="https://www.mpam.mp.br/images/Transpar%C3%AAncia_2023/Outubro/NFs/Servi%C3%A7os/NFS_592660_2023_REVISTA_DOS_TRIBUNAIS_28c4c.pdf" TargetMode="External"/><Relationship Id="rId89" Type="http://schemas.openxmlformats.org/officeDocument/2006/relationships/hyperlink" Target="https://www.mpam.mp.br/images/Transpar%C3%AAncia_2023/Outubro/NFs/Servi%C3%A7os/NFS_2908_2023_G_REFRIGERA%C3%87%C3%83O_0ede6.pdf" TargetMode="External"/><Relationship Id="rId112" Type="http://schemas.openxmlformats.org/officeDocument/2006/relationships/hyperlink" Target="https://www.mpam.mp.br/images/Transpar%C3%AAncia_2023/Outubro/NFs/Servi%C3%A7os/NF_579_2023_QUALY_0caf2.pdf" TargetMode="External"/><Relationship Id="rId16" Type="http://schemas.openxmlformats.org/officeDocument/2006/relationships/hyperlink" Target="https://www.mpam.mp.br/images/1%C2%BA_TAP_a_CCT_n%C2%BA_6-2022_-_MP-PGJ_-_2022.016293_dcaac.pdf" TargetMode="External"/><Relationship Id="rId107" Type="http://schemas.openxmlformats.org/officeDocument/2006/relationships/hyperlink" Target="https://www.mpam.mp.br/images/Transpar%C3%AAncia_2023/Outubro/NFs/Servi%C3%A7os/FATURA_01_2023_PREVILEMOS_3b080.pdf" TargetMode="External"/><Relationship Id="rId11" Type="http://schemas.openxmlformats.org/officeDocument/2006/relationships/hyperlink" Target="https://www.mpam.mp.br/images/1%C2%BA_TAP_a_CCT_n%C2%BA_6-2022_-_MP-PGJ_-_2022.016293_dcaac.pdf" TargetMode="External"/><Relationship Id="rId32" Type="http://schemas.openxmlformats.org/officeDocument/2006/relationships/hyperlink" Target="https://www.mpam.mp.br/images/4%C2%BA_TA_ao_CT_10-2020_-_MP-PGJ_0fe62.pdf" TargetMode="External"/><Relationship Id="rId37" Type="http://schemas.openxmlformats.org/officeDocument/2006/relationships/hyperlink" Target="https://www.mpam.mp.br/images/Contratos/2023/Carta_Contrato/CCT_n%C2%BA_06-MP-PGJ_2a292.pdf" TargetMode="External"/><Relationship Id="rId53" Type="http://schemas.openxmlformats.org/officeDocument/2006/relationships/hyperlink" Target="https://www.mpam.mp.br/images/CT_13-2023_-_MP-PGJ_33f21.pdf" TargetMode="External"/><Relationship Id="rId58" Type="http://schemas.openxmlformats.org/officeDocument/2006/relationships/hyperlink" Target="https://www.mpam.mp.br/images/Transpar%C3%AAncia_2023/Outubro/NFs/Servi%C3%A7os/FATURA_202300205_2023_POWERTECH_b3089.pdf" TargetMode="External"/><Relationship Id="rId74" Type="http://schemas.openxmlformats.org/officeDocument/2006/relationships/hyperlink" Target="https://www.mpam.mp.br/images/Transpar%C3%AAncia_2023/Outubro/NFs/Servi%C3%A7os/FATURA_172460920231_2023_COSAMA_CARAUARI_3a5f4.pdf" TargetMode="External"/><Relationship Id="rId79" Type="http://schemas.openxmlformats.org/officeDocument/2006/relationships/hyperlink" Target="https://www.mpam.mp.br/images/Transpar%C3%AAncia_2023/Outubro/NFs/Servi%C3%A7os/NFS_507_2023_DAHORA_dffa5.pdf" TargetMode="External"/><Relationship Id="rId102" Type="http://schemas.openxmlformats.org/officeDocument/2006/relationships/hyperlink" Target="https://www.mpam.mp.br/images/Transpar%C3%AAncia_2023/Outubro/NFs/Servi%C3%A7os/NFS_250_2023_MOVLEADS_80764.pdf" TargetMode="External"/><Relationship Id="rId123" Type="http://schemas.openxmlformats.org/officeDocument/2006/relationships/hyperlink" Target="https://www.mpam.mp.br/images/Transpar%C3%AAncia_2023/Outubro/NFs/Servi%C3%A7os/FATURA_0345991343_2023_TELEFONICA_9d650.pdf" TargetMode="External"/><Relationship Id="rId128" Type="http://schemas.openxmlformats.org/officeDocument/2006/relationships/drawing" Target="../drawings/drawing3.xml"/><Relationship Id="rId5" Type="http://schemas.openxmlformats.org/officeDocument/2006/relationships/hyperlink" Target="https://www.mpam.mp.br/images/CT_19-2023_-_MP-PGJ_9ff27.pdf" TargetMode="External"/><Relationship Id="rId90" Type="http://schemas.openxmlformats.org/officeDocument/2006/relationships/hyperlink" Target="https://www.mpam.mp.br/images/Transpar%C3%AAncia_2023/Outubro/NFs/Servi%C3%A7os/NFS_40334_2023_GARTNER_d0fd4.pdf" TargetMode="External"/><Relationship Id="rId95" Type="http://schemas.openxmlformats.org/officeDocument/2006/relationships/hyperlink" Target="https://www.mpam.mp.br/images/Transpar%C3%AAncia_2023/Outubro/NFs/Servi%C3%A7os/FATURA_3028637_2023_MANAUS_AMBIENTAL_69e9b.pdf" TargetMode="External"/><Relationship Id="rId22" Type="http://schemas.openxmlformats.org/officeDocument/2006/relationships/hyperlink" Target="https://www.mpam.mp.br/images/1%C2%BA_TAP_a_CT_n%C2%BA_26-2022_-_MP-PGJ_-_2022.003026_b6177.pdf" TargetMode="External"/><Relationship Id="rId27" Type="http://schemas.openxmlformats.org/officeDocument/2006/relationships/hyperlink" Target="https://www.mpam.mp.br/images/1%C2%BA_TAP_a_CT_n%C2%BA_035-2021_-_MP-PGJ_-_2022.012895_c5788.pdf" TargetMode="External"/><Relationship Id="rId43" Type="http://schemas.openxmlformats.org/officeDocument/2006/relationships/hyperlink" Target="https://www.mpam.mp.br/images/1%C2%BA_TAP_a_CT_n%C2%BA_35-2018_-_MP-PGJ_-_2022.006802_d4bcf.pdf" TargetMode="External"/><Relationship Id="rId48" Type="http://schemas.openxmlformats.org/officeDocument/2006/relationships/hyperlink" Target="https://www.mpam.mp.br/images/1%C2%BA_TAP_a_CCT_n%C2%BA_05-2022_-_MP-PGJ_-_2022.015927_31e5f.pdf" TargetMode="External"/><Relationship Id="rId64" Type="http://schemas.openxmlformats.org/officeDocument/2006/relationships/hyperlink" Target="https://www.mpam.mp.br/images/Transpar%C3%AAncia_2023/Outubro/NFs/Servi%C3%A7os/FATURA_109180820234_2023_COSAMA_JURUA_ff27b.pdf" TargetMode="External"/><Relationship Id="rId69" Type="http://schemas.openxmlformats.org/officeDocument/2006/relationships/hyperlink" Target="https://www.mpam.mp.br/images/Transpar%C3%AAncia_2023/Outubro/NFs/Servi%C3%A7os/NFS_363_2023_CEBRASPE_540ec.pdf" TargetMode="External"/><Relationship Id="rId113" Type="http://schemas.openxmlformats.org/officeDocument/2006/relationships/hyperlink" Target="https://www.mpam.mp.br/images/Transpar%C3%AAncia_2023/Outubro/NFs/Servi%C3%A7os/NF_565_2023_QUALY_08a4f.pdf" TargetMode="External"/><Relationship Id="rId118" Type="http://schemas.openxmlformats.org/officeDocument/2006/relationships/hyperlink" Target="https://www.mpam.mp.br/images/Transpar%C3%AAncia_2023/Outubro/NFs/Servi%C3%A7os/FATURA_2375386110_2023_SAAE_ITA_fed23.pdf" TargetMode="External"/><Relationship Id="rId80" Type="http://schemas.openxmlformats.org/officeDocument/2006/relationships/hyperlink" Target="https://www.mpam.mp.br/images/Transpar%C3%AAncia_2023/Outubro/NFs/Servi%C3%A7os/NFS_518_2023_DAHORA_0b380.pdf" TargetMode="External"/><Relationship Id="rId85" Type="http://schemas.openxmlformats.org/officeDocument/2006/relationships/hyperlink" Target="https://www.mpam.mp.br/images/Transpar%C3%AAncia_2023/Outubro/NFs/Servi%C3%A7os/NFS_592697_2023_REVISTA_DOS_TRIBUNAIS_86266.pdf" TargetMode="External"/><Relationship Id="rId12" Type="http://schemas.openxmlformats.org/officeDocument/2006/relationships/hyperlink" Target="https://www.mpam.mp.br/images/1%C2%BA_TAP_a_CCT_n%C2%BA_6-2022_-_MP-PGJ_-_2022.016293_dcaac.pdf" TargetMode="External"/><Relationship Id="rId17" Type="http://schemas.openxmlformats.org/officeDocument/2006/relationships/hyperlink" Target="https://www.mpam.mp.br/images/1%C2%BA_TAP_a_CCT_n%C2%BA_6-2022_-_MP-PGJ_-_2022.016293_dcaac.pdf" TargetMode="External"/><Relationship Id="rId33" Type="http://schemas.openxmlformats.org/officeDocument/2006/relationships/hyperlink" Target="https://www.mpam.mp.br/images/Carta_Contrato_n%C2%BA_08-MP-PGJ_e496e.pdf" TargetMode="External"/><Relationship Id="rId38" Type="http://schemas.openxmlformats.org/officeDocument/2006/relationships/hyperlink" Target="https://www.mpam.mp.br/images/CT_15-2023_-_MP-PGJ_777a8.pdf" TargetMode="External"/><Relationship Id="rId59" Type="http://schemas.openxmlformats.org/officeDocument/2006/relationships/hyperlink" Target="https://www.mpam.mp.br/images/Transpar%C3%AAncia_2023/Outubro/NFs/Servi%C3%A7os/FATURA_0300039328868_2023_OI_faa30.pdf" TargetMode="External"/><Relationship Id="rId103" Type="http://schemas.openxmlformats.org/officeDocument/2006/relationships/hyperlink" Target="https://www.mpam.mp.br/images/Transpar%C3%AAncia_2023/Outubro/NFs/Servi%C3%A7os/NFS_11759_2023_NP_37ffc.pdf" TargetMode="External"/><Relationship Id="rId108" Type="http://schemas.openxmlformats.org/officeDocument/2006/relationships/hyperlink" Target="https://www.mpam.mp.br/images/Transpar%C3%AAncia_2023/Outubro/NFs/Servi%C3%A7os/NFS_40686_2023_PRODAM_2b8a4.pdf" TargetMode="External"/><Relationship Id="rId124" Type="http://schemas.openxmlformats.org/officeDocument/2006/relationships/hyperlink" Target="https://www.mpam.mp.br/images/Transpar%C3%AAncia_2023/Outubro/NFs/Servi%C3%A7os/NFS_2158053_2023_TRIVALE_bb646.pdf" TargetMode="External"/><Relationship Id="rId54" Type="http://schemas.openxmlformats.org/officeDocument/2006/relationships/hyperlink" Target="https://www.mpam.mp.br/images/CT_13-2023_-_MP-PGJ_33f21.pdf" TargetMode="External"/><Relationship Id="rId70" Type="http://schemas.openxmlformats.org/officeDocument/2006/relationships/hyperlink" Target="https://www.mpam.mp.br/images/Transpar%C3%AAncia_2023/Outubro/NFs/Servi%C3%A7os/FATURA_4148_2023_CERRADO_2cce5.pdf" TargetMode="External"/><Relationship Id="rId75" Type="http://schemas.openxmlformats.org/officeDocument/2006/relationships/hyperlink" Target="https://www.mpam.mp.br/images/Transpar%C3%AAncia_2023/Outubro/NFs/Servi%C3%A7os/FATURA_284870920238_2023_COSAMA_CODAJAS_f1184.pdf" TargetMode="External"/><Relationship Id="rId91" Type="http://schemas.openxmlformats.org/officeDocument/2006/relationships/hyperlink" Target="https://www.mpam.mp.br/images/Transpar%C3%AAncia_2023/Outubro/NFs/Servi%C3%A7os/NFS_20231562_2023_INP_3e1fd.pdf" TargetMode="External"/><Relationship Id="rId96" Type="http://schemas.openxmlformats.org/officeDocument/2006/relationships/hyperlink" Target="https://www.mpam.mp.br/images/Transpar%C3%AAncia_2023/Outubro/NFs/Servi%C3%A7os/FATURA_2308798_2023_MANAUS_AMBIENTAL_54a66.pdf" TargetMode="External"/><Relationship Id="rId1" Type="http://schemas.openxmlformats.org/officeDocument/2006/relationships/hyperlink" Target="https://www.mpam.mp.br/images/CT_21-2023_-_MP-PGJ_4dc3f.pdf" TargetMode="External"/><Relationship Id="rId6" Type="http://schemas.openxmlformats.org/officeDocument/2006/relationships/hyperlink" Target="https://www.mpam.mp.br/images/CT_18-2023_-MP-PGJ_367f2.pdf" TargetMode="External"/><Relationship Id="rId23" Type="http://schemas.openxmlformats.org/officeDocument/2006/relationships/hyperlink" Target="https://www.mpam.mp.br/images/1%C2%BA_TAP_a_CT_n%C2%BA_26-2022_-_MP-PGJ_-_2022.003026_b6177.pdf" TargetMode="External"/><Relationship Id="rId28" Type="http://schemas.openxmlformats.org/officeDocument/2006/relationships/hyperlink" Target="https://www.mpam.mp.br/images/4%C2%BA_TAP_a_CESS%C3%83O_ONEROSA_N%C2%BA_01-2021_-_MP-PGJ_-_2022.008949_584c8.pdf" TargetMode="External"/><Relationship Id="rId49" Type="http://schemas.openxmlformats.org/officeDocument/2006/relationships/hyperlink" Target="https://www.mpam.mp.br/images/1%C2%BA_TAP_a_CCT_n%C2%BA_05-2022_-_MP-PGJ_-_2022.015927_31e5f.pdf" TargetMode="External"/><Relationship Id="rId114" Type="http://schemas.openxmlformats.org/officeDocument/2006/relationships/hyperlink" Target="https://www.mpam.mp.br/images/Transpar%C3%AAncia_2023/Outubro/NFs/Servi%C3%A7os/NF_568_2023_QUALY_2139b.pdf" TargetMode="External"/><Relationship Id="rId119" Type="http://schemas.openxmlformats.org/officeDocument/2006/relationships/hyperlink" Target="https://www.mpam.mp.br/images/Transpar%C3%AAncia_2023/Outubro/NFs/Servi%C3%A7os/NFS_12048_2023_SENCINET_624e7.pdf" TargetMode="External"/><Relationship Id="rId44" Type="http://schemas.openxmlformats.org/officeDocument/2006/relationships/hyperlink" Target="https://www.mpam.mp.br/images/1%C2%BA_TAP_a_CT_n%C2%BA_35-2018_-_MP-PGJ_-_2022.006802_d4bcf.pdf" TargetMode="External"/><Relationship Id="rId60" Type="http://schemas.openxmlformats.org/officeDocument/2006/relationships/hyperlink" Target="https://www.mpam.mp.br/images/Transpar%C3%AAncia_2023/Outubro/NFs/Servi%C3%A7os/FATURA_0300039328867_2023_OI_e84f3.pdf" TargetMode="External"/><Relationship Id="rId65" Type="http://schemas.openxmlformats.org/officeDocument/2006/relationships/hyperlink" Target="https://www.mpam.mp.br/images/Transpar%C3%AAncia_2023/Outubro/NFs/Servi%C3%A7os/FATURA_172460820233_2023_COSAMA_CARAUARI_b8cf3.pdf" TargetMode="External"/><Relationship Id="rId81" Type="http://schemas.openxmlformats.org/officeDocument/2006/relationships/hyperlink" Target="https://www.mpam.mp.br/images/Transpar%C3%AAncia_2023/Outubro/NFs/Servi%C3%A7os/NFS_514_2023_DAHORA_5a82f.pdf" TargetMode="External"/><Relationship Id="rId86" Type="http://schemas.openxmlformats.org/officeDocument/2006/relationships/hyperlink" Target="https://www.mpam.mp.br/images/Transpar%C3%AAncia_2023/Outubro/NFs/Servi%C3%A7os/NFS_1142_2023_EFICAZ_ca47f.pdf" TargetMode="External"/><Relationship Id="rId13" Type="http://schemas.openxmlformats.org/officeDocument/2006/relationships/hyperlink" Target="https://www.mpam.mp.br/images/1%C2%BA_TAP_a_CCT_n%C2%BA_6-2022_-_MP-PGJ_-_2022.016293_dcaac.pdf" TargetMode="External"/><Relationship Id="rId18" Type="http://schemas.openxmlformats.org/officeDocument/2006/relationships/hyperlink" Target="https://www.mpam.mp.br/images/1_TA_ao_CT_N%C2%BA_033-2022_-_MP-PGJ_b9e3a.pdf" TargetMode="External"/><Relationship Id="rId39" Type="http://schemas.openxmlformats.org/officeDocument/2006/relationships/hyperlink" Target="https://www.mpam.mp.br/images/CCT_n%C2%BA_04-MP-PGJ_77d39.pdf" TargetMode="External"/><Relationship Id="rId109" Type="http://schemas.openxmlformats.org/officeDocument/2006/relationships/hyperlink" Target="https://www.mpam.mp.br/images/Transpar%C3%AAncia_2023/Outubro/NFs/Servi%C3%A7os/NF_577_2023_QUALY_322ed.pdf" TargetMode="External"/><Relationship Id="rId34" Type="http://schemas.openxmlformats.org/officeDocument/2006/relationships/hyperlink" Target="https://www.mpam.mp.br/images/Contratos/2023/Carta_Contrato/CCT_n%C2%BA_06-MP-PGJ_2a292.pdf" TargetMode="External"/><Relationship Id="rId50" Type="http://schemas.openxmlformats.org/officeDocument/2006/relationships/hyperlink" Target="https://www.mpam.mp.br/images/1%C2%BA_TAP_a_CT_n%C2%BA_13-2021_-_MP-PGJ_-_2022.007217_b8889.pdf" TargetMode="External"/><Relationship Id="rId55" Type="http://schemas.openxmlformats.org/officeDocument/2006/relationships/hyperlink" Target="https://www.mpam.mp.br/images/CT_16-2023_-_MP-PGJ_8a82c.pdf" TargetMode="External"/><Relationship Id="rId76" Type="http://schemas.openxmlformats.org/officeDocument/2006/relationships/hyperlink" Target="https://www.mpam.mp.br/images/Transpar%C3%AAncia_2023/Outubro/NFs/Servi%C3%A7os/FATURA_220980920239_2023_COSAMA_AUTAZES_25c12.pdf" TargetMode="External"/><Relationship Id="rId97" Type="http://schemas.openxmlformats.org/officeDocument/2006/relationships/hyperlink" Target="https://www.mpam.mp.br/images/Transpar%C3%AAncia_2023/Outubro/NFs/Servi%C3%A7os/FATURA_1561284_2023_MANAUS_AMBIENTAL_e793d.pdf" TargetMode="External"/><Relationship Id="rId104" Type="http://schemas.openxmlformats.org/officeDocument/2006/relationships/hyperlink" Target="https://www.mpam.mp.br/images/Transpar%C3%AAncia_2023/Outubro/NFs/Servi%C3%A7os/NFS_709_2023_NP_947c5.pdf" TargetMode="External"/><Relationship Id="rId120" Type="http://schemas.openxmlformats.org/officeDocument/2006/relationships/hyperlink" Target="https://www.mpam.mp.br/images/Transpar%C3%AAncia_2023/Outubro/NFs/Servi%C3%A7os/NFS_7749_2023_SENCINET_58067.pdf" TargetMode="External"/><Relationship Id="rId125" Type="http://schemas.openxmlformats.org/officeDocument/2006/relationships/hyperlink" Target="https://www.mpam.mp.br/images/Transpar%C3%AAncia_2023/Outubro/NFs/Servi%C3%A7os/NFS_27205_2023_ZENITE_5bb9c.pdf" TargetMode="External"/><Relationship Id="rId7" Type="http://schemas.openxmlformats.org/officeDocument/2006/relationships/hyperlink" Target="https://www.mpam.mp.br/images/CT_18-2023_-MP-PGJ_367f2.pdf" TargetMode="External"/><Relationship Id="rId71" Type="http://schemas.openxmlformats.org/officeDocument/2006/relationships/hyperlink" Target="https://www.mpam.mp.br/images/Transpar%C3%AAncia_2023/Outubro/NFs/Servi%C3%A7os/FATURA_220980820231_2023_COSAMA_AUTAZES_2ccc0.pdf" TargetMode="External"/><Relationship Id="rId92" Type="http://schemas.openxmlformats.org/officeDocument/2006/relationships/hyperlink" Target="https://www.mpam.mp.br/images/Transpar%C3%AAncia_2023/Outubro/NFs/Servi%C3%A7os/NFS_5683_2023_JF_c1f13.pdf" TargetMode="External"/><Relationship Id="rId2" Type="http://schemas.openxmlformats.org/officeDocument/2006/relationships/hyperlink" Target="https://www.mpam.mp.br/images/CT_21-2023_-_MP-PGJ_4dc3f.pdf" TargetMode="External"/><Relationship Id="rId29" Type="http://schemas.openxmlformats.org/officeDocument/2006/relationships/hyperlink" Target="https://www.mpam.mp.br/images/1%C2%BA_TAP_a_CT_n%C2%BA_25-2022_-_MP-PGJ_-_2021.018945_ef215.pdf" TargetMode="External"/><Relationship Id="rId24" Type="http://schemas.openxmlformats.org/officeDocument/2006/relationships/hyperlink" Target="https://www.mpam.mp.br/images/1%C2%BA_TAP_a_CT_n%C2%BA_26-2022_-_MP-PGJ_-_2022.003026_b6177.pdf" TargetMode="External"/><Relationship Id="rId40" Type="http://schemas.openxmlformats.org/officeDocument/2006/relationships/hyperlink" Target="https://www.mpam.mp.br/images/CCT_n%C2%BA_04-MP-PGJ_77d39.pdf" TargetMode="External"/><Relationship Id="rId45" Type="http://schemas.openxmlformats.org/officeDocument/2006/relationships/hyperlink" Target="https://www.mpam.mp.br/images/1%C2%BA_TAP_a_CT_n%C2%BA_18-2019_-_MP-PGJ_-_2021.021787_c8e88.pdf" TargetMode="External"/><Relationship Id="rId66" Type="http://schemas.openxmlformats.org/officeDocument/2006/relationships/hyperlink" Target="https://www.mpam.mp.br/images/Transpar%C3%AAncia_2023/Outubro/NFs/Servi%C3%A7os/FATURA_284870820230_2023_COSAMA_CODAJAS_cf6de.pdf" TargetMode="External"/><Relationship Id="rId87" Type="http://schemas.openxmlformats.org/officeDocument/2006/relationships/hyperlink" Target="https://www.mpam.mp.br/images/Transpar%C3%AAncia_2023/Outubro/NFs/Servi%C3%A7os/FATURA_68880_2023_CORREIOS_d0f16.pdf" TargetMode="External"/><Relationship Id="rId110" Type="http://schemas.openxmlformats.org/officeDocument/2006/relationships/hyperlink" Target="https://www.mpam.mp.br/images/Transpar%C3%AAncia_2023/Outubro/NFs/Servi%C3%A7os/NF_569_2023_QUALY_320ce.pdf" TargetMode="External"/><Relationship Id="rId115" Type="http://schemas.openxmlformats.org/officeDocument/2006/relationships/hyperlink" Target="https://www.mpam.mp.br/images/Transpar%C3%AAncia_2023/Outubro/NFs/Servi%C3%A7os/NFS_578_2023_QUALY_33b00.pdf" TargetMode="External"/><Relationship Id="rId61" Type="http://schemas.openxmlformats.org/officeDocument/2006/relationships/hyperlink" Target="https://www.mpam.mp.br/images/Transpar%C3%AAncia_2023/Outubro/NFs/Servi%C3%A7os/FATURA_4147_2023_CERRADO_7d637.pdf" TargetMode="External"/><Relationship Id="rId82" Type="http://schemas.openxmlformats.org/officeDocument/2006/relationships/hyperlink" Target="https://www.mpam.mp.br/images/Transpar%C3%AAncia_2023/Outubro/NFs/Servi%C3%A7os/NFS_591699_2023_REVISTA_DOS_TRIBUNAIS_7195c.pdf" TargetMode="External"/><Relationship Id="rId19" Type="http://schemas.openxmlformats.org/officeDocument/2006/relationships/hyperlink" Target="https://www.mpam.mp.br/images/1_TA_ao_CT_N%C2%BA_033-2022_-_MP-PGJ_b9e3a.pdf" TargetMode="External"/><Relationship Id="rId14" Type="http://schemas.openxmlformats.org/officeDocument/2006/relationships/hyperlink" Target="https://www.mpam.mp.br/images/1%C2%BA_TAP_a_CCT_n%C2%BA_6-2022_-_MP-PGJ_-_2022.016293_dcaac.pdf" TargetMode="External"/><Relationship Id="rId30" Type="http://schemas.openxmlformats.org/officeDocument/2006/relationships/hyperlink" Target="https://www.mpam.mp.br/images/CT_n%C2%BA_034-2021-MP-PGJ_f1b15.pdf" TargetMode="External"/><Relationship Id="rId35" Type="http://schemas.openxmlformats.org/officeDocument/2006/relationships/hyperlink" Target="https://www.mpam.mp.br/images/Contratos/2023/Carta_Contrato/CCT_n%C2%BA_06-MP-PGJ_2a292.pdf" TargetMode="External"/><Relationship Id="rId56" Type="http://schemas.openxmlformats.org/officeDocument/2006/relationships/hyperlink" Target="https://www.mpam.mp.br/images/1%C2%BA_TAP_a_CT_n%C2%BA_15-2020_-_MP-PGJ_-_2022.005068_3159f.pdf" TargetMode="External"/><Relationship Id="rId77" Type="http://schemas.openxmlformats.org/officeDocument/2006/relationships/hyperlink" Target="https://www.mpam.mp.br/images/Transpar%C3%AAncia_2023/Outubro/NFs/Servi%C3%A7os/FATURA_049430920238_2023_COSAMA_TABATINGA_c3f6c.pdf" TargetMode="External"/><Relationship Id="rId100" Type="http://schemas.openxmlformats.org/officeDocument/2006/relationships/hyperlink" Target="https://www.mpam.mp.br/images/Transpar%C3%AAncia_2023/Outubro/NFs/Servi%C3%A7os/FATURA_02_2023_MONGERAL_cfd4e.pdf" TargetMode="External"/><Relationship Id="rId105" Type="http://schemas.openxmlformats.org/officeDocument/2006/relationships/hyperlink" Target="https://www.mpam.mp.br/images/Transpar%C3%AAncia_2023/Outubro/NFs/Servi%C3%A7os/NFS_1126_2023_OCA_6ef9a.pdf" TargetMode="External"/><Relationship Id="rId126" Type="http://schemas.openxmlformats.org/officeDocument/2006/relationships/hyperlink" Target="https://www.mpam.mp.br/images/Transpar%C3%AAncia_2023/Outubro/NFs/Servi%C3%A7os/NFS_595_2023_CASA_NOVA_00c8c.pdf" TargetMode="External"/><Relationship Id="rId8" Type="http://schemas.openxmlformats.org/officeDocument/2006/relationships/hyperlink" Target="https://www.mpam.mp.br/images/1%C2%BA_TAP_a_CCT_n%C2%BA_6-2022_-_MP-PGJ_-_2022.016293_dcaac.pdf" TargetMode="External"/><Relationship Id="rId51" Type="http://schemas.openxmlformats.org/officeDocument/2006/relationships/hyperlink" Target="https://www.mpam.mp.br/images/1%C2%BA_TAP_a_CT_n%C2%BA_13-2021_-_MP-PGJ_-_2022.007217_b8889.pdf" TargetMode="External"/><Relationship Id="rId72" Type="http://schemas.openxmlformats.org/officeDocument/2006/relationships/hyperlink" Target="https://www.mpam.mp.br/images/Transpar%C3%AAncia_2023/Outubro/NFs/Servi%C3%A7os/FATURA_284870820230_2023_COSAMA_CODAJAS_cf6de.pdf" TargetMode="External"/><Relationship Id="rId93" Type="http://schemas.openxmlformats.org/officeDocument/2006/relationships/hyperlink" Target="https://www.mpam.mp.br/images/Transpar%C3%AAncia_2023/Outubro/NFs/Servi%C3%A7os/NFS_5684_2023_JF_02dc1.pdf" TargetMode="External"/><Relationship Id="rId98" Type="http://schemas.openxmlformats.org/officeDocument/2006/relationships/hyperlink" Target="https://www.mpam.mp.br/images/Transpar%C3%AAncia_2023/Outubro/NFs/Servi%C3%A7os/FATURA_1912545_2023_MANAUS_AMBIENTAL_977a8.pdf" TargetMode="External"/><Relationship Id="rId121" Type="http://schemas.openxmlformats.org/officeDocument/2006/relationships/hyperlink" Target="https://www.mpam.mp.br/images/Transpar%C3%AAncia_2023/Outubro/NFs/Servi%C3%A7os/NFS_15296_2023_SIDI_10d25.pdf" TargetMode="External"/><Relationship Id="rId3" Type="http://schemas.openxmlformats.org/officeDocument/2006/relationships/hyperlink" Target="https://www.mpam.mp.br/images/2%C2%BA_TA_ao_CT_008-2021_-_MP-PGJ_bc47a.pdf" TargetMode="External"/><Relationship Id="rId25" Type="http://schemas.openxmlformats.org/officeDocument/2006/relationships/hyperlink" Target="https://www.mpam.mp.br/images/1%C2%BA_TAP_a_CT_n%C2%BA_26-2022_-_MP-PGJ_-_2022.003026_b6177.pdf" TargetMode="External"/><Relationship Id="rId46" Type="http://schemas.openxmlformats.org/officeDocument/2006/relationships/hyperlink" Target="https://www.mpam.mp.br/images/Carta_Contrato_n%C2%BA_07-PGJ_-_MP-PGJ_7e36e.pdf" TargetMode="External"/><Relationship Id="rId67" Type="http://schemas.openxmlformats.org/officeDocument/2006/relationships/hyperlink" Target="https://www.mpam.mp.br/images/Transpar%C3%AAncia_2023/Outubro/NFs/Servi%C3%A7os/NFS_392_2023_BMJ_7d6d7.pdf" TargetMode="External"/><Relationship Id="rId116" Type="http://schemas.openxmlformats.org/officeDocument/2006/relationships/hyperlink" Target="https://www.mpam.mp.br/images/Transpar%C3%AAncia_2023/Outubro/NFs/Servi%C3%A7os/NFS_1785_2023_QUIMITEC_190cd.pdf" TargetMode="External"/><Relationship Id="rId20" Type="http://schemas.openxmlformats.org/officeDocument/2006/relationships/hyperlink" Target="https://www.mpam.mp.br/images/1_TA_ao_CT_N%C2%BA_033-2022_-_MP-PGJ_b9e3a.pdf" TargetMode="External"/><Relationship Id="rId41" Type="http://schemas.openxmlformats.org/officeDocument/2006/relationships/hyperlink" Target="https://www.mpam.mp.br/images/1%C2%BA_TAP_a_CT_n%C2%BA_30-2022_-_MP-PGJ_-_2021.014353_cde60.pdf" TargetMode="External"/><Relationship Id="rId62" Type="http://schemas.openxmlformats.org/officeDocument/2006/relationships/hyperlink" Target="https://www.mpam.mp.br/images/Transpar%C3%AAncia_2023/Outubro/NFs/Servi%C3%A7os/NFS_14929_2023_SIDI_3ba0c.pdf" TargetMode="External"/><Relationship Id="rId83" Type="http://schemas.openxmlformats.org/officeDocument/2006/relationships/hyperlink" Target="https://www.mpam.mp.br/images/Transpar%C3%AAncia_2023/Outubro/NFs/Servi%C3%A7os/NFS_591712_2023_REVISTA_DOS_TRIBUNAIS_ad65f.pdf" TargetMode="External"/><Relationship Id="rId88" Type="http://schemas.openxmlformats.org/officeDocument/2006/relationships/hyperlink" Target="https://www.mpam.mp.br/images/Transpar%C3%AAncia_2023/Outubro/NFs/Servi%C3%A7os/MEMORANDO_211_2023_TJ_9a214.pdf" TargetMode="External"/><Relationship Id="rId111" Type="http://schemas.openxmlformats.org/officeDocument/2006/relationships/hyperlink" Target="https://www.mpam.mp.br/images/Transpar%C3%AAncia_2023/Outubro/NFs/Servi%C3%A7os/NF_576_2023_QUALY_2b0cd.pdf" TargetMode="External"/><Relationship Id="rId15" Type="http://schemas.openxmlformats.org/officeDocument/2006/relationships/hyperlink" Target="https://www.mpam.mp.br/images/1%C2%BA_TAP_a_CCT_n%C2%BA_6-2022_-_MP-PGJ_-_2022.016293_dcaac.pdf" TargetMode="External"/><Relationship Id="rId36" Type="http://schemas.openxmlformats.org/officeDocument/2006/relationships/hyperlink" Target="https://www.mpam.mp.br/images/Contratos/2023/Carta_Contrato/CCT_n%C2%BA_06-MP-PGJ_2a292.pdf" TargetMode="External"/><Relationship Id="rId57" Type="http://schemas.openxmlformats.org/officeDocument/2006/relationships/hyperlink" Target="https://www.mpam.mp.br/images/Transpar%C3%AAncia_2023/Outubro/NFs/Servi%C3%A7os/FATURA_4148_2023_CERRADO_2cce5.pdf" TargetMode="External"/><Relationship Id="rId106" Type="http://schemas.openxmlformats.org/officeDocument/2006/relationships/hyperlink" Target="https://www.mpam.mp.br/images/Transpar%C3%AAncia_2023/Outubro/NFs/Servi%C3%A7os/FATURA_300039331407_2023_OI_d2ebf.pdf" TargetMode="External"/><Relationship Id="rId127" Type="http://schemas.openxmlformats.org/officeDocument/2006/relationships/printerSettings" Target="../printerSettings/printerSettings3.bin"/><Relationship Id="rId10" Type="http://schemas.openxmlformats.org/officeDocument/2006/relationships/hyperlink" Target="https://www.mpam.mp.br/images/1%C2%BA_TAP_a_CCT_n%C2%BA_6-2022_-_MP-PGJ_-_2022.016293_dcaac.pdf" TargetMode="External"/><Relationship Id="rId31" Type="http://schemas.openxmlformats.org/officeDocument/2006/relationships/hyperlink" Target="https://www.mpam.mp.br/images/4%C2%BA_TA_ao_CT_10-2020_-_MP-PGJ_0fe62.pdf" TargetMode="External"/><Relationship Id="rId52" Type="http://schemas.openxmlformats.org/officeDocument/2006/relationships/hyperlink" Target="https://www.mpam.mp.br/images/1%C2%BA_TA_ao_CT_002-2020_-_MP-PGJ_47141.pdf" TargetMode="External"/><Relationship Id="rId73" Type="http://schemas.openxmlformats.org/officeDocument/2006/relationships/hyperlink" Target="https://www.mpam.mp.br/images/Transpar%C3%AAncia_2023/Outubro/NFs/Servi%C3%A7os/FATURA_109180920232_2023_COSAMA_JURUA_a379d.pdf" TargetMode="External"/><Relationship Id="rId78" Type="http://schemas.openxmlformats.org/officeDocument/2006/relationships/hyperlink" Target="https://www.mpam.mp.br/images/Transpar%C3%AAncia_2023/Outubro/NFs/Servi%C3%A7os/NFS_507_2023_DAHORA_dffa5.pdf" TargetMode="External"/><Relationship Id="rId94" Type="http://schemas.openxmlformats.org/officeDocument/2006/relationships/hyperlink" Target="https://www.mpam.mp.br/images/Transpar%C3%AAncia_2023/Outubro/NFs/Servi%C3%A7os/NFS_49_2023_LARISSA_97161.pdf" TargetMode="External"/><Relationship Id="rId99" Type="http://schemas.openxmlformats.org/officeDocument/2006/relationships/hyperlink" Target="https://www.mpam.mp.br/images/Transpar%C3%AAncia_2023/Outubro/NFs/Servi%C3%A7os/NFS_11745_2023_M%C3%93DULO_f7a49.pdf" TargetMode="External"/><Relationship Id="rId101" Type="http://schemas.openxmlformats.org/officeDocument/2006/relationships/hyperlink" Target="https://www.mpam.mp.br/images/Transpar%C3%AAncia_2023/Outubro/NFs/Servi%C3%A7os/FATURA_03_2023_MONGERAL_0808d.pdf" TargetMode="External"/><Relationship Id="rId122" Type="http://schemas.openxmlformats.org/officeDocument/2006/relationships/hyperlink" Target="https://www.mpam.mp.br/images/Transpar%C3%AAncia_2023/Outubro/NFs/Servi%C3%A7os/NFS_14930_2023_SIDI_60db6.pdf" TargetMode="External"/><Relationship Id="rId4" Type="http://schemas.openxmlformats.org/officeDocument/2006/relationships/hyperlink" Target="https://www.mpam.mp.br/images/CT_08-2022_-_MP-PGJ_4a1bf.pdf" TargetMode="External"/><Relationship Id="rId9" Type="http://schemas.openxmlformats.org/officeDocument/2006/relationships/hyperlink" Target="https://www.mpam.mp.br/images/1%C2%BA_TAP_a_CCT_n%C2%BA_6-2022_-_MP-PGJ_-_2022.016293_dcaac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mpam.mp.br/images/Transpar%C3%AAncia_2023/Outubro/NFs/Obras/NFS_531_2023_RIO_NEGRO_298c5.pdf" TargetMode="External"/><Relationship Id="rId1" Type="http://schemas.openxmlformats.org/officeDocument/2006/relationships/hyperlink" Target="https://www.mpam.mp.br/images/Contratos/2023/Contrato/CT_01-2023_-_MP-PGJ.pdf_5d0ff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85" zoomScaleNormal="85" workbookViewId="0">
      <selection activeCell="Q8" sqref="Q8"/>
    </sheetView>
  </sheetViews>
  <sheetFormatPr defaultRowHeight="15"/>
  <cols>
    <col min="1" max="1" width="13.7109375" customWidth="1"/>
    <col min="2" max="2" width="14.7109375" customWidth="1"/>
    <col min="3" max="3" width="17.7109375" style="46" customWidth="1"/>
    <col min="4" max="4" width="45.28515625" customWidth="1"/>
    <col min="5" max="5" width="29.5703125" customWidth="1"/>
    <col min="6" max="6" width="18.7109375" style="3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2.140625" customWidth="1"/>
    <col min="13" max="13" width="19" customWidth="1"/>
  </cols>
  <sheetData>
    <row r="1" spans="1:13" ht="77.099999999999994" customHeight="1">
      <c r="C1" s="1"/>
      <c r="D1" s="2"/>
      <c r="G1" s="4"/>
      <c r="H1" s="4"/>
      <c r="I1" s="4"/>
      <c r="J1" s="2"/>
    </row>
    <row r="2" spans="1:13" ht="18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0.25">
      <c r="A3" s="5" t="s">
        <v>1</v>
      </c>
      <c r="B3" s="5"/>
      <c r="C3" s="6"/>
      <c r="D3" s="5"/>
      <c r="E3" s="5"/>
      <c r="G3" s="4"/>
      <c r="H3" s="4"/>
      <c r="I3" s="4"/>
      <c r="J3" s="2"/>
    </row>
    <row r="4" spans="1:13" ht="20.25">
      <c r="A4" s="5"/>
      <c r="B4" s="5"/>
      <c r="C4" s="7"/>
      <c r="D4" s="8"/>
      <c r="E4" s="5"/>
      <c r="G4" s="4"/>
      <c r="H4" s="4"/>
      <c r="I4" s="4"/>
      <c r="J4" s="2"/>
    </row>
    <row r="5" spans="1:13" ht="18">
      <c r="A5" s="9" t="s">
        <v>2</v>
      </c>
      <c r="B5" s="10"/>
      <c r="C5" s="11"/>
      <c r="D5" s="12"/>
      <c r="E5" s="13"/>
      <c r="G5" s="4"/>
      <c r="H5" s="4"/>
      <c r="I5" s="4"/>
      <c r="J5" s="2"/>
    </row>
    <row r="6" spans="1:13" ht="31.5">
      <c r="A6" s="14" t="s">
        <v>3</v>
      </c>
      <c r="B6" s="14" t="s">
        <v>4</v>
      </c>
      <c r="C6" s="15" t="s">
        <v>5</v>
      </c>
      <c r="D6" s="16" t="s">
        <v>6</v>
      </c>
      <c r="E6" s="16" t="s">
        <v>7</v>
      </c>
      <c r="F6" s="14" t="s">
        <v>8</v>
      </c>
      <c r="G6" s="14" t="s">
        <v>9</v>
      </c>
      <c r="H6" s="17" t="s">
        <v>10</v>
      </c>
      <c r="I6" s="17" t="s">
        <v>11</v>
      </c>
      <c r="J6" s="16" t="s">
        <v>12</v>
      </c>
      <c r="K6" s="16" t="s">
        <v>13</v>
      </c>
      <c r="L6" s="18" t="s">
        <v>14</v>
      </c>
      <c r="M6" s="16" t="s">
        <v>15</v>
      </c>
    </row>
    <row r="7" spans="1:13" s="28" customFormat="1" ht="120">
      <c r="A7" s="19" t="s">
        <v>16</v>
      </c>
      <c r="B7" s="20">
        <v>1</v>
      </c>
      <c r="C7" s="20">
        <v>27985750000116</v>
      </c>
      <c r="D7" s="21" t="s">
        <v>17</v>
      </c>
      <c r="E7" s="22" t="s">
        <v>18</v>
      </c>
      <c r="F7" s="23" t="s">
        <v>19</v>
      </c>
      <c r="G7" s="24">
        <v>45204</v>
      </c>
      <c r="H7" s="25" t="s">
        <v>20</v>
      </c>
      <c r="I7" s="26">
        <v>2157.4</v>
      </c>
      <c r="J7" s="27">
        <v>45215</v>
      </c>
      <c r="K7" s="21" t="s">
        <v>21</v>
      </c>
      <c r="L7" s="26">
        <v>2157.4</v>
      </c>
      <c r="M7" s="25" t="s">
        <v>22</v>
      </c>
    </row>
    <row r="8" spans="1:13" ht="90">
      <c r="A8" s="19" t="s">
        <v>16</v>
      </c>
      <c r="B8" s="20">
        <v>2</v>
      </c>
      <c r="C8" s="29">
        <v>27985750000116</v>
      </c>
      <c r="D8" s="21" t="s">
        <v>17</v>
      </c>
      <c r="E8" s="30" t="s">
        <v>23</v>
      </c>
      <c r="F8" s="31" t="s">
        <v>24</v>
      </c>
      <c r="G8" s="24">
        <v>45210</v>
      </c>
      <c r="H8" s="25" t="s">
        <v>25</v>
      </c>
      <c r="I8" s="26">
        <v>4025</v>
      </c>
      <c r="J8" s="27">
        <v>45215</v>
      </c>
      <c r="K8" s="21" t="s">
        <v>21</v>
      </c>
      <c r="L8" s="26">
        <v>4025</v>
      </c>
      <c r="M8" s="25" t="s">
        <v>26</v>
      </c>
    </row>
    <row r="9" spans="1:13" ht="90">
      <c r="A9" s="19" t="s">
        <v>16</v>
      </c>
      <c r="B9" s="20">
        <v>3</v>
      </c>
      <c r="C9" s="29">
        <v>7875146000120</v>
      </c>
      <c r="D9" s="21" t="s">
        <v>27</v>
      </c>
      <c r="E9" s="32" t="s">
        <v>28</v>
      </c>
      <c r="F9" s="33" t="s">
        <v>29</v>
      </c>
      <c r="G9" s="24">
        <v>45217</v>
      </c>
      <c r="H9" s="25" t="s">
        <v>30</v>
      </c>
      <c r="I9" s="26">
        <v>65436.5</v>
      </c>
      <c r="J9" s="27">
        <v>45219</v>
      </c>
      <c r="K9" s="21" t="s">
        <v>21</v>
      </c>
      <c r="L9" s="26">
        <f>64651.26+785.24</f>
        <v>65436.5</v>
      </c>
      <c r="M9" s="25" t="s">
        <v>31</v>
      </c>
    </row>
    <row r="10" spans="1:13" ht="90">
      <c r="A10" s="19" t="s">
        <v>16</v>
      </c>
      <c r="B10" s="20">
        <v>4</v>
      </c>
      <c r="C10" s="29">
        <v>30746178000147</v>
      </c>
      <c r="D10" s="21" t="s">
        <v>32</v>
      </c>
      <c r="E10" s="32" t="s">
        <v>33</v>
      </c>
      <c r="F10" s="31" t="s">
        <v>34</v>
      </c>
      <c r="G10" s="24">
        <v>45217</v>
      </c>
      <c r="H10" s="25" t="s">
        <v>35</v>
      </c>
      <c r="I10" s="26">
        <v>7670</v>
      </c>
      <c r="J10" s="27">
        <v>45219</v>
      </c>
      <c r="K10" s="34" t="s">
        <v>21</v>
      </c>
      <c r="L10" s="26">
        <v>7670</v>
      </c>
      <c r="M10" s="25" t="s">
        <v>36</v>
      </c>
    </row>
    <row r="11" spans="1:13" ht="120">
      <c r="A11" s="19" t="s">
        <v>16</v>
      </c>
      <c r="B11" s="20">
        <v>5</v>
      </c>
      <c r="C11" s="29">
        <v>27985750000116</v>
      </c>
      <c r="D11" s="21" t="s">
        <v>17</v>
      </c>
      <c r="E11" s="32" t="s">
        <v>37</v>
      </c>
      <c r="F11" s="31" t="s">
        <v>38</v>
      </c>
      <c r="G11" s="24">
        <v>45217</v>
      </c>
      <c r="H11" s="25" t="s">
        <v>39</v>
      </c>
      <c r="I11" s="26">
        <v>4390</v>
      </c>
      <c r="J11" s="27">
        <v>45219</v>
      </c>
      <c r="K11" s="21" t="s">
        <v>21</v>
      </c>
      <c r="L11" s="26">
        <v>4390</v>
      </c>
      <c r="M11" s="25" t="s">
        <v>40</v>
      </c>
    </row>
    <row r="12" spans="1:13" ht="90">
      <c r="A12" s="19" t="s">
        <v>16</v>
      </c>
      <c r="B12" s="20">
        <v>6</v>
      </c>
      <c r="C12" s="29">
        <v>30746178000147</v>
      </c>
      <c r="D12" s="21" t="s">
        <v>32</v>
      </c>
      <c r="E12" s="32" t="s">
        <v>41</v>
      </c>
      <c r="F12" s="31" t="s">
        <v>42</v>
      </c>
      <c r="G12" s="24">
        <v>45217</v>
      </c>
      <c r="H12" s="25" t="s">
        <v>43</v>
      </c>
      <c r="I12" s="26">
        <v>2180</v>
      </c>
      <c r="J12" s="27">
        <v>45219</v>
      </c>
      <c r="K12" s="21" t="s">
        <v>21</v>
      </c>
      <c r="L12" s="26">
        <v>2180</v>
      </c>
      <c r="M12" s="25" t="s">
        <v>44</v>
      </c>
    </row>
    <row r="13" spans="1:13" ht="90">
      <c r="A13" s="19" t="s">
        <v>16</v>
      </c>
      <c r="B13" s="20">
        <v>7</v>
      </c>
      <c r="C13" s="29">
        <v>30746178000147</v>
      </c>
      <c r="D13" s="21" t="s">
        <v>32</v>
      </c>
      <c r="E13" s="32" t="s">
        <v>45</v>
      </c>
      <c r="F13" s="31" t="s">
        <v>46</v>
      </c>
      <c r="G13" s="24">
        <v>45219</v>
      </c>
      <c r="H13" s="25" t="s">
        <v>47</v>
      </c>
      <c r="I13" s="26">
        <v>8350</v>
      </c>
      <c r="J13" s="27">
        <v>45219</v>
      </c>
      <c r="K13" s="21" t="s">
        <v>21</v>
      </c>
      <c r="L13" s="26">
        <v>8350</v>
      </c>
      <c r="M13" s="25" t="s">
        <v>48</v>
      </c>
    </row>
    <row r="14" spans="1:13" ht="120">
      <c r="A14" s="19" t="s">
        <v>16</v>
      </c>
      <c r="B14" s="20">
        <v>8</v>
      </c>
      <c r="C14" s="29">
        <v>27985750000116</v>
      </c>
      <c r="D14" s="21" t="s">
        <v>17</v>
      </c>
      <c r="E14" s="32" t="s">
        <v>49</v>
      </c>
      <c r="F14" s="31" t="s">
        <v>50</v>
      </c>
      <c r="G14" s="24">
        <v>45219</v>
      </c>
      <c r="H14" s="25" t="s">
        <v>51</v>
      </c>
      <c r="I14" s="26">
        <v>9865.65</v>
      </c>
      <c r="J14" s="27">
        <v>45219</v>
      </c>
      <c r="K14" s="21" t="s">
        <v>21</v>
      </c>
      <c r="L14" s="26">
        <v>9865.65</v>
      </c>
      <c r="M14" s="25" t="s">
        <v>52</v>
      </c>
    </row>
    <row r="15" spans="1:13" ht="90">
      <c r="A15" s="19" t="s">
        <v>16</v>
      </c>
      <c r="B15" s="20">
        <v>9</v>
      </c>
      <c r="C15" s="29">
        <v>30746178000147</v>
      </c>
      <c r="D15" s="21" t="s">
        <v>32</v>
      </c>
      <c r="E15" s="32" t="s">
        <v>53</v>
      </c>
      <c r="F15" s="31" t="s">
        <v>54</v>
      </c>
      <c r="G15" s="24">
        <v>45219</v>
      </c>
      <c r="H15" s="25" t="s">
        <v>55</v>
      </c>
      <c r="I15" s="26">
        <v>24360</v>
      </c>
      <c r="J15" s="27">
        <v>45219</v>
      </c>
      <c r="K15" s="21" t="s">
        <v>21</v>
      </c>
      <c r="L15" s="26">
        <v>24360</v>
      </c>
      <c r="M15" s="25" t="s">
        <v>56</v>
      </c>
    </row>
    <row r="16" spans="1:13" ht="90">
      <c r="A16" s="19" t="s">
        <v>16</v>
      </c>
      <c r="B16" s="20">
        <v>10</v>
      </c>
      <c r="C16" s="29">
        <v>4003942000184</v>
      </c>
      <c r="D16" s="21" t="s">
        <v>57</v>
      </c>
      <c r="E16" s="32" t="s">
        <v>58</v>
      </c>
      <c r="F16" s="33" t="s">
        <v>59</v>
      </c>
      <c r="G16" s="24">
        <v>45224</v>
      </c>
      <c r="H16" s="25" t="s">
        <v>60</v>
      </c>
      <c r="I16" s="26">
        <v>27420.2</v>
      </c>
      <c r="J16" s="27">
        <v>45224</v>
      </c>
      <c r="K16" s="21" t="s">
        <v>21</v>
      </c>
      <c r="L16" s="26">
        <v>27420.2</v>
      </c>
      <c r="M16" s="25" t="s">
        <v>61</v>
      </c>
    </row>
    <row r="17" spans="1:13" ht="120">
      <c r="A17" s="19" t="s">
        <v>16</v>
      </c>
      <c r="B17" s="20">
        <v>11</v>
      </c>
      <c r="C17" s="29">
        <v>5778325000547</v>
      </c>
      <c r="D17" s="21" t="s">
        <v>62</v>
      </c>
      <c r="E17" s="30" t="s">
        <v>63</v>
      </c>
      <c r="F17" s="33" t="s">
        <v>64</v>
      </c>
      <c r="G17" s="24">
        <v>45224</v>
      </c>
      <c r="H17" s="25" t="s">
        <v>65</v>
      </c>
      <c r="I17" s="26">
        <v>1180000</v>
      </c>
      <c r="J17" s="27">
        <v>45224</v>
      </c>
      <c r="K17" s="21" t="s">
        <v>21</v>
      </c>
      <c r="L17" s="26">
        <f>1165840+14160</f>
        <v>1180000</v>
      </c>
      <c r="M17" s="25" t="s">
        <v>66</v>
      </c>
    </row>
    <row r="18" spans="1:13" ht="105">
      <c r="A18" s="19" t="s">
        <v>16</v>
      </c>
      <c r="B18" s="20">
        <v>12</v>
      </c>
      <c r="C18" s="29">
        <v>27985750000116</v>
      </c>
      <c r="D18" s="21" t="s">
        <v>17</v>
      </c>
      <c r="E18" s="32" t="s">
        <v>67</v>
      </c>
      <c r="F18" s="31" t="s">
        <v>68</v>
      </c>
      <c r="G18" s="24">
        <v>45224</v>
      </c>
      <c r="H18" s="25" t="s">
        <v>69</v>
      </c>
      <c r="I18" s="26">
        <v>14255.65</v>
      </c>
      <c r="J18" s="27">
        <v>45224</v>
      </c>
      <c r="K18" s="21" t="s">
        <v>21</v>
      </c>
      <c r="L18" s="26">
        <v>14255.65</v>
      </c>
      <c r="M18" s="25" t="s">
        <v>70</v>
      </c>
    </row>
    <row r="19" spans="1:13" ht="90">
      <c r="A19" s="19" t="s">
        <v>16</v>
      </c>
      <c r="B19" s="20">
        <v>13</v>
      </c>
      <c r="C19" s="29">
        <v>32674351000174</v>
      </c>
      <c r="D19" s="21" t="s">
        <v>71</v>
      </c>
      <c r="E19" s="32" t="s">
        <v>72</v>
      </c>
      <c r="F19" s="33" t="s">
        <v>73</v>
      </c>
      <c r="G19" s="24">
        <v>45229</v>
      </c>
      <c r="H19" s="25" t="s">
        <v>74</v>
      </c>
      <c r="I19" s="26">
        <v>49500</v>
      </c>
      <c r="J19" s="27">
        <v>45230</v>
      </c>
      <c r="K19" s="21" t="s">
        <v>21</v>
      </c>
      <c r="L19" s="26">
        <v>49500</v>
      </c>
      <c r="M19" s="25" t="s">
        <v>75</v>
      </c>
    </row>
    <row r="20" spans="1:13" ht="120">
      <c r="A20" s="19" t="s">
        <v>16</v>
      </c>
      <c r="B20" s="20">
        <v>14</v>
      </c>
      <c r="C20" s="29">
        <v>4003942000184</v>
      </c>
      <c r="D20" s="21" t="s">
        <v>57</v>
      </c>
      <c r="E20" s="32" t="s">
        <v>76</v>
      </c>
      <c r="F20" s="33" t="s">
        <v>77</v>
      </c>
      <c r="G20" s="24">
        <v>45229</v>
      </c>
      <c r="H20" s="25" t="s">
        <v>78</v>
      </c>
      <c r="I20" s="26">
        <v>354</v>
      </c>
      <c r="J20" s="27">
        <v>45230</v>
      </c>
      <c r="K20" s="21" t="s">
        <v>21</v>
      </c>
      <c r="L20" s="26">
        <v>354</v>
      </c>
      <c r="M20" s="25" t="s">
        <v>79</v>
      </c>
    </row>
    <row r="21" spans="1:13" ht="120">
      <c r="A21" s="19" t="s">
        <v>16</v>
      </c>
      <c r="B21" s="20">
        <v>15</v>
      </c>
      <c r="C21" s="29">
        <v>84544469000181</v>
      </c>
      <c r="D21" s="21" t="s">
        <v>80</v>
      </c>
      <c r="E21" s="30" t="s">
        <v>81</v>
      </c>
      <c r="F21" s="33" t="s">
        <v>82</v>
      </c>
      <c r="G21" s="24">
        <v>45230</v>
      </c>
      <c r="H21" s="25" t="s">
        <v>83</v>
      </c>
      <c r="I21" s="35">
        <v>2196.3200000000002</v>
      </c>
      <c r="J21" s="27">
        <v>45230</v>
      </c>
      <c r="K21" s="21" t="s">
        <v>21</v>
      </c>
      <c r="L21" s="35">
        <f>2086.5+109.82</f>
        <v>2196.3200000000002</v>
      </c>
      <c r="M21" s="25" t="s">
        <v>84</v>
      </c>
    </row>
    <row r="22" spans="1:13">
      <c r="A22" s="36" t="s">
        <v>85</v>
      </c>
      <c r="B22" s="36"/>
      <c r="C22" s="37"/>
      <c r="D22" s="4"/>
      <c r="G22" s="38"/>
      <c r="H22" s="38"/>
      <c r="I22" s="38"/>
      <c r="J22" s="2"/>
      <c r="K22" s="4"/>
      <c r="M22" s="39"/>
    </row>
    <row r="23" spans="1:13" ht="15" customHeight="1">
      <c r="A23" s="40" t="s">
        <v>86</v>
      </c>
      <c r="B23" s="41"/>
      <c r="C23" s="42"/>
      <c r="D23" s="2"/>
      <c r="G23" s="4"/>
      <c r="H23" s="4"/>
      <c r="I23" s="4"/>
      <c r="J23" s="2"/>
      <c r="K23" s="43"/>
    </row>
    <row r="24" spans="1:13" ht="15" customHeight="1">
      <c r="A24" s="44" t="s">
        <v>87</v>
      </c>
      <c r="B24" s="44"/>
      <c r="C24" s="45"/>
      <c r="D24" s="44"/>
    </row>
    <row r="25" spans="1:13" ht="15" customHeight="1">
      <c r="A25" s="44" t="s">
        <v>88</v>
      </c>
      <c r="B25" s="44"/>
      <c r="C25" s="45"/>
      <c r="D25" s="44"/>
    </row>
    <row r="26" spans="1:13" ht="15" customHeight="1">
      <c r="A26" s="44" t="s">
        <v>89</v>
      </c>
      <c r="B26" s="44"/>
      <c r="C26" s="45"/>
      <c r="D26" s="2"/>
    </row>
    <row r="27" spans="1:13" ht="15" customHeight="1"/>
  </sheetData>
  <mergeCells count="1">
    <mergeCell ref="A2:M2"/>
  </mergeCells>
  <conditionalFormatting sqref="C7:C21">
    <cfRule type="cellIs" dxfId="59" priority="1" operator="between">
      <formula>111111111</formula>
      <formula>99999999999</formula>
    </cfRule>
    <cfRule type="cellIs" dxfId="58" priority="2" operator="between">
      <formula>111111111111</formula>
      <formula>99999999999999</formula>
    </cfRule>
  </conditionalFormatting>
  <hyperlinks>
    <hyperlink ref="E21" r:id="rId1" display="https://www.mpam.mp.br/images/CT_21-2023_-_MP-PGJ_4dc3f.pdf"/>
    <hyperlink ref="E17" r:id="rId2"/>
    <hyperlink ref="E7" r:id="rId3"/>
    <hyperlink ref="E8" r:id="rId4"/>
    <hyperlink ref="F19" r:id="rId5"/>
    <hyperlink ref="F10" r:id="rId6"/>
    <hyperlink ref="F12" r:id="rId7"/>
    <hyperlink ref="F13" r:id="rId8"/>
    <hyperlink ref="F15" r:id="rId9"/>
    <hyperlink ref="F21" r:id="rId10"/>
    <hyperlink ref="F17" r:id="rId11"/>
    <hyperlink ref="F7" r:id="rId12"/>
    <hyperlink ref="F8" r:id="rId13"/>
    <hyperlink ref="F11" r:id="rId14"/>
    <hyperlink ref="F14" r:id="rId15"/>
    <hyperlink ref="F18" r:id="rId16"/>
    <hyperlink ref="F16" r:id="rId17"/>
    <hyperlink ref="F20" r:id="rId18"/>
    <hyperlink ref="F9" r:id="rId19"/>
  </hyperlinks>
  <pageMargins left="0.23622047244094491" right="0.23622047244094491" top="0.35433070866141736" bottom="0.74803149606299213" header="0.31496062992125984" footer="0.31496062992125984"/>
  <pageSetup scale="43" orientation="portrait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5" zoomScaleNormal="85" workbookViewId="0">
      <selection activeCell="K8" sqref="K8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7" customWidth="1"/>
    <col min="6" max="6" width="18.7109375" style="4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2"/>
      <c r="D1" s="2"/>
      <c r="G1" s="4"/>
      <c r="H1" s="4"/>
      <c r="I1" s="4"/>
      <c r="J1" s="2"/>
    </row>
    <row r="2" spans="1:13" ht="18">
      <c r="A2" s="74" t="str">
        <f>[1]Bens!A2</f>
        <v>OUTUBRO/2023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0.25">
      <c r="A3" s="5" t="s">
        <v>1</v>
      </c>
      <c r="B3" s="5"/>
      <c r="C3" s="5"/>
      <c r="D3" s="5"/>
      <c r="E3" s="48"/>
      <c r="G3" s="4"/>
      <c r="H3" s="4"/>
      <c r="I3" s="4"/>
      <c r="J3" s="2"/>
    </row>
    <row r="5" spans="1:13" ht="18">
      <c r="A5" s="49" t="s">
        <v>90</v>
      </c>
      <c r="B5" s="49"/>
      <c r="C5" s="49"/>
      <c r="D5" s="49"/>
      <c r="E5" s="50"/>
      <c r="F5" s="51"/>
      <c r="G5" s="49"/>
      <c r="H5" s="49"/>
      <c r="I5" s="49"/>
      <c r="J5" s="49"/>
      <c r="K5" s="49"/>
      <c r="L5" s="49"/>
    </row>
    <row r="6" spans="1:13" ht="31.5">
      <c r="A6" s="14" t="s">
        <v>3</v>
      </c>
      <c r="B6" s="14" t="s">
        <v>4</v>
      </c>
      <c r="C6" s="16" t="s">
        <v>5</v>
      </c>
      <c r="D6" s="16" t="s">
        <v>6</v>
      </c>
      <c r="E6" s="14" t="s">
        <v>7</v>
      </c>
      <c r="F6" s="16" t="s">
        <v>8</v>
      </c>
      <c r="G6" s="14" t="s">
        <v>9</v>
      </c>
      <c r="H6" s="17" t="s">
        <v>10</v>
      </c>
      <c r="I6" s="17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05">
      <c r="A7" s="19" t="s">
        <v>16</v>
      </c>
      <c r="B7" s="20">
        <v>1</v>
      </c>
      <c r="C7" s="52">
        <v>40746380291</v>
      </c>
      <c r="D7" s="53" t="s">
        <v>91</v>
      </c>
      <c r="E7" s="22" t="s">
        <v>92</v>
      </c>
      <c r="F7" s="31" t="s">
        <v>93</v>
      </c>
      <c r="G7" s="54">
        <v>45201</v>
      </c>
      <c r="H7" s="55" t="s">
        <v>94</v>
      </c>
      <c r="I7" s="56">
        <v>10000</v>
      </c>
      <c r="J7" s="57">
        <v>45203</v>
      </c>
      <c r="K7" s="53" t="s">
        <v>21</v>
      </c>
      <c r="L7" s="56">
        <f>1719.83+8280.17</f>
        <v>10000</v>
      </c>
      <c r="M7" s="55" t="s">
        <v>95</v>
      </c>
    </row>
    <row r="8" spans="1:13" ht="135">
      <c r="A8" s="19" t="s">
        <v>16</v>
      </c>
      <c r="B8" s="20">
        <v>2</v>
      </c>
      <c r="C8" s="52">
        <v>81838018115</v>
      </c>
      <c r="D8" s="53" t="s">
        <v>96</v>
      </c>
      <c r="E8" s="22" t="s">
        <v>97</v>
      </c>
      <c r="F8" s="58" t="s">
        <v>98</v>
      </c>
      <c r="G8" s="54">
        <v>45208</v>
      </c>
      <c r="H8" s="55" t="s">
        <v>99</v>
      </c>
      <c r="I8" s="59">
        <v>2994.5</v>
      </c>
      <c r="J8" s="54">
        <v>45203</v>
      </c>
      <c r="K8" s="53" t="s">
        <v>21</v>
      </c>
      <c r="L8" s="59">
        <f>2967.91+26.59</f>
        <v>2994.5</v>
      </c>
      <c r="M8" s="55" t="s">
        <v>100</v>
      </c>
    </row>
    <row r="9" spans="1:13" ht="105">
      <c r="A9" s="19" t="s">
        <v>16</v>
      </c>
      <c r="B9" s="20">
        <v>3</v>
      </c>
      <c r="C9" s="60">
        <v>33179565000137</v>
      </c>
      <c r="D9" s="53" t="s">
        <v>101</v>
      </c>
      <c r="E9" s="22" t="s">
        <v>102</v>
      </c>
      <c r="F9" s="58" t="s">
        <v>103</v>
      </c>
      <c r="G9" s="54">
        <v>45210</v>
      </c>
      <c r="H9" s="55" t="s">
        <v>104</v>
      </c>
      <c r="I9" s="59">
        <v>9334.01</v>
      </c>
      <c r="J9" s="57">
        <v>45215</v>
      </c>
      <c r="K9" s="53" t="s">
        <v>21</v>
      </c>
      <c r="L9" s="59">
        <v>9334.01</v>
      </c>
      <c r="M9" s="55" t="s">
        <v>105</v>
      </c>
    </row>
    <row r="10" spans="1:13" ht="120">
      <c r="A10" s="19" t="s">
        <v>16</v>
      </c>
      <c r="B10" s="20">
        <v>4</v>
      </c>
      <c r="C10" s="53">
        <v>5155244250</v>
      </c>
      <c r="D10" s="61" t="s">
        <v>106</v>
      </c>
      <c r="E10" s="30" t="s">
        <v>107</v>
      </c>
      <c r="F10" s="58" t="s">
        <v>98</v>
      </c>
      <c r="G10" s="54">
        <v>45215</v>
      </c>
      <c r="H10" s="55" t="s">
        <v>108</v>
      </c>
      <c r="I10" s="56">
        <v>1900</v>
      </c>
      <c r="J10" s="57">
        <v>45215</v>
      </c>
      <c r="K10" s="53" t="s">
        <v>21</v>
      </c>
      <c r="L10" s="56">
        <v>1900</v>
      </c>
      <c r="M10" s="55" t="s">
        <v>109</v>
      </c>
    </row>
    <row r="11" spans="1:13" ht="90">
      <c r="A11" s="19" t="s">
        <v>16</v>
      </c>
      <c r="B11" s="20">
        <v>5</v>
      </c>
      <c r="C11" s="53">
        <v>3146650215</v>
      </c>
      <c r="D11" s="61" t="s">
        <v>110</v>
      </c>
      <c r="E11" s="30" t="s">
        <v>111</v>
      </c>
      <c r="F11" s="33" t="s">
        <v>98</v>
      </c>
      <c r="G11" s="54">
        <v>45215</v>
      </c>
      <c r="H11" s="55" t="s">
        <v>112</v>
      </c>
      <c r="I11" s="59">
        <v>24545.87</v>
      </c>
      <c r="J11" s="57">
        <v>45215</v>
      </c>
      <c r="K11" s="53" t="s">
        <v>21</v>
      </c>
      <c r="L11" s="59">
        <f>18665.12+5880.75</f>
        <v>24545.87</v>
      </c>
      <c r="M11" s="55" t="s">
        <v>113</v>
      </c>
    </row>
    <row r="12" spans="1:13" ht="105">
      <c r="A12" s="19" t="s">
        <v>16</v>
      </c>
      <c r="B12" s="20">
        <v>6</v>
      </c>
      <c r="C12" s="52">
        <v>6330703272</v>
      </c>
      <c r="D12" s="61" t="s">
        <v>114</v>
      </c>
      <c r="E12" s="30" t="s">
        <v>115</v>
      </c>
      <c r="F12" s="33" t="s">
        <v>98</v>
      </c>
      <c r="G12" s="54">
        <v>45215</v>
      </c>
      <c r="H12" s="55" t="s">
        <v>116</v>
      </c>
      <c r="I12" s="59">
        <v>7910</v>
      </c>
      <c r="J12" s="54">
        <v>45215</v>
      </c>
      <c r="K12" s="53" t="s">
        <v>21</v>
      </c>
      <c r="L12" s="59">
        <f>6604.11+1305.89</f>
        <v>7910</v>
      </c>
      <c r="M12" s="55" t="s">
        <v>117</v>
      </c>
    </row>
    <row r="13" spans="1:13" ht="120">
      <c r="A13" s="19" t="s">
        <v>16</v>
      </c>
      <c r="B13" s="20">
        <v>7</v>
      </c>
      <c r="C13" s="53">
        <v>84468636000152</v>
      </c>
      <c r="D13" s="61" t="s">
        <v>118</v>
      </c>
      <c r="E13" s="30" t="s">
        <v>119</v>
      </c>
      <c r="F13" s="33" t="s">
        <v>120</v>
      </c>
      <c r="G13" s="54">
        <v>45217</v>
      </c>
      <c r="H13" s="55" t="s">
        <v>121</v>
      </c>
      <c r="I13" s="56">
        <v>118771.24</v>
      </c>
      <c r="J13" s="54">
        <v>45219</v>
      </c>
      <c r="K13" s="53" t="s">
        <v>21</v>
      </c>
      <c r="L13" s="56">
        <f>113070.22+5701.02</f>
        <v>118771.24</v>
      </c>
      <c r="M13" s="55" t="s">
        <v>122</v>
      </c>
    </row>
    <row r="14" spans="1:13" ht="105">
      <c r="A14" s="19" t="s">
        <v>16</v>
      </c>
      <c r="B14" s="20">
        <v>8</v>
      </c>
      <c r="C14" s="53">
        <v>40746380291</v>
      </c>
      <c r="D14" s="61" t="s">
        <v>91</v>
      </c>
      <c r="E14" s="30" t="s">
        <v>123</v>
      </c>
      <c r="F14" s="33" t="s">
        <v>98</v>
      </c>
      <c r="G14" s="54">
        <v>45217</v>
      </c>
      <c r="H14" s="55" t="s">
        <v>124</v>
      </c>
      <c r="I14" s="56">
        <v>2500</v>
      </c>
      <c r="J14" s="54">
        <v>45219</v>
      </c>
      <c r="K14" s="53" t="s">
        <v>21</v>
      </c>
      <c r="L14" s="56">
        <f>44.7+2455.3</f>
        <v>2500</v>
      </c>
      <c r="M14" s="55" t="s">
        <v>125</v>
      </c>
    </row>
    <row r="15" spans="1:13" ht="120">
      <c r="A15" s="19" t="s">
        <v>16</v>
      </c>
      <c r="B15" s="20">
        <v>9</v>
      </c>
      <c r="C15" s="53">
        <v>5828884000190</v>
      </c>
      <c r="D15" s="61" t="s">
        <v>126</v>
      </c>
      <c r="E15" s="30" t="s">
        <v>127</v>
      </c>
      <c r="F15" s="33" t="s">
        <v>98</v>
      </c>
      <c r="G15" s="54">
        <v>45217</v>
      </c>
      <c r="H15" s="55" t="s">
        <v>128</v>
      </c>
      <c r="I15" s="59">
        <v>96328.06</v>
      </c>
      <c r="J15" s="54">
        <v>45219</v>
      </c>
      <c r="K15" s="53" t="s">
        <v>21</v>
      </c>
      <c r="L15" s="56">
        <f>91704.31+4623.75</f>
        <v>96328.06</v>
      </c>
      <c r="M15" s="55" t="s">
        <v>129</v>
      </c>
    </row>
    <row r="16" spans="1:13" ht="105">
      <c r="A16" s="19" t="s">
        <v>16</v>
      </c>
      <c r="B16" s="20">
        <v>10</v>
      </c>
      <c r="C16" s="53">
        <v>84468636000152</v>
      </c>
      <c r="D16" s="61" t="s">
        <v>118</v>
      </c>
      <c r="E16" s="30" t="s">
        <v>130</v>
      </c>
      <c r="F16" s="33" t="s">
        <v>120</v>
      </c>
      <c r="G16" s="54">
        <v>45224</v>
      </c>
      <c r="H16" s="55" t="s">
        <v>131</v>
      </c>
      <c r="I16" s="59">
        <v>295.14</v>
      </c>
      <c r="J16" s="54">
        <v>45224</v>
      </c>
      <c r="K16" s="53" t="s">
        <v>21</v>
      </c>
      <c r="L16" s="56">
        <f>280.97+14.17</f>
        <v>295.14000000000004</v>
      </c>
      <c r="M16" s="55" t="s">
        <v>132</v>
      </c>
    </row>
    <row r="17" spans="1:11">
      <c r="A17" s="36" t="s">
        <v>85</v>
      </c>
      <c r="B17" s="36"/>
      <c r="C17" s="36"/>
      <c r="D17" s="4"/>
      <c r="K17" s="62"/>
    </row>
    <row r="18" spans="1:11">
      <c r="A18" s="40" t="str">
        <f>[1]Bens!A23</f>
        <v>Data da última atualização: 03/11/2023</v>
      </c>
      <c r="B18" s="41"/>
      <c r="C18" s="4"/>
      <c r="D18" s="2"/>
    </row>
    <row r="19" spans="1:11">
      <c r="A19" s="44" t="s">
        <v>87</v>
      </c>
      <c r="B19" s="44"/>
      <c r="C19" s="44"/>
      <c r="D19" s="44"/>
    </row>
    <row r="20" spans="1:11">
      <c r="A20" s="44" t="s">
        <v>88</v>
      </c>
      <c r="B20" s="44"/>
      <c r="C20" s="44"/>
      <c r="D20" s="44"/>
    </row>
    <row r="21" spans="1:11">
      <c r="A21" s="44" t="s">
        <v>89</v>
      </c>
      <c r="B21" s="44"/>
      <c r="C21" s="44"/>
      <c r="D21" s="2"/>
    </row>
  </sheetData>
  <mergeCells count="1">
    <mergeCell ref="A2:M2"/>
  </mergeCells>
  <conditionalFormatting sqref="C7 C10 C12:C16">
    <cfRule type="cellIs" dxfId="57" priority="7" operator="between">
      <formula>111111111</formula>
      <formula>99999999999</formula>
    </cfRule>
    <cfRule type="cellIs" dxfId="56" priority="8" operator="between">
      <formula>111111111111</formula>
      <formula>99999999999999</formula>
    </cfRule>
  </conditionalFormatting>
  <conditionalFormatting sqref="C8">
    <cfRule type="cellIs" dxfId="55" priority="5" operator="between">
      <formula>111111111</formula>
      <formula>99999999999</formula>
    </cfRule>
    <cfRule type="cellIs" dxfId="54" priority="6" operator="between">
      <formula>111111111111</formula>
      <formula>99999999999999</formula>
    </cfRule>
  </conditionalFormatting>
  <conditionalFormatting sqref="C11">
    <cfRule type="cellIs" dxfId="53" priority="3" operator="between">
      <formula>111111111</formula>
      <formula>99999999999</formula>
    </cfRule>
    <cfRule type="cellIs" dxfId="52" priority="4" operator="between">
      <formula>111111111111</formula>
      <formula>99999999999999</formula>
    </cfRule>
  </conditionalFormatting>
  <conditionalFormatting sqref="C9">
    <cfRule type="cellIs" dxfId="51" priority="1" operator="between">
      <formula>111111111</formula>
      <formula>99999999999</formula>
    </cfRule>
    <cfRule type="cellIs" dxfId="50" priority="2" operator="between">
      <formula>111111111111</formula>
      <formula>99999999999999</formula>
    </cfRule>
  </conditionalFormatting>
  <hyperlinks>
    <hyperlink ref="E7" r:id="rId1"/>
    <hyperlink ref="E8" r:id="rId2" display="https://www.mpam.mp.br/images/2%C2%BA_TA_ao_CT_004-2021_-_MP-PGJ_ca5e0.pdf"/>
    <hyperlink ref="E9" r:id="rId3"/>
    <hyperlink ref="E10" r:id="rId4"/>
    <hyperlink ref="E11" r:id="rId5"/>
    <hyperlink ref="E12" r:id="rId6" display="https://www.mpam.mp.br/images/1%C2%BA_TAP_a_CT_n%C2%BA_31-2021_-_MP-PGJ_-_2022.011233_743e2.pdf"/>
    <hyperlink ref="E13" r:id="rId7" display="https://www.mpam.mp.br/images/1_TAP_%C3%A0_CT_n.%C2%BA_032-2018_-_MP-PGJ_ad07a.pdf"/>
    <hyperlink ref="E14" r:id="rId8" display="https://www.mpam.mp.br/images/CT_12-2023_-_MP-PGJ_f3cba.pdf"/>
    <hyperlink ref="E15" r:id="rId9" display="https://www.mpam.mp.br/images/3%C2%BA_TAP_a_CT_n%C2%BA_16-2020_-_MP-PGJ_-_2022.016682_e1fd1.pdf"/>
    <hyperlink ref="E16" r:id="rId10"/>
    <hyperlink ref="F7" r:id="rId11"/>
    <hyperlink ref="F8" r:id="rId12"/>
    <hyperlink ref="F9" r:id="rId13"/>
    <hyperlink ref="F10" r:id="rId14"/>
    <hyperlink ref="F11" r:id="rId15"/>
    <hyperlink ref="F12" r:id="rId16"/>
    <hyperlink ref="F13" r:id="rId17"/>
    <hyperlink ref="F14" r:id="rId18"/>
    <hyperlink ref="F15" r:id="rId19"/>
    <hyperlink ref="F16" r:id="rId20"/>
  </hyperlinks>
  <pageMargins left="0.23622047244094491" right="0.23622047244094491" top="0.35433070866141736" bottom="0.74803149606299213" header="0.31496062992125984" footer="0.31496062992125984"/>
  <pageSetup scale="43" orientation="portrait" r:id="rId21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zoomScale="85" zoomScaleNormal="85" zoomScaleSheetLayoutView="80" workbookViewId="0">
      <selection activeCell="J7" sqref="J7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7" customWidth="1"/>
    <col min="6" max="6" width="18.7109375" style="3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1.57031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2"/>
      <c r="D1" s="2"/>
      <c r="G1" s="4"/>
      <c r="H1" s="4"/>
      <c r="I1" s="4"/>
      <c r="J1" s="2"/>
    </row>
    <row r="2" spans="1:13" ht="18" customHeight="1">
      <c r="A2" s="74" t="str">
        <f>[1]Bens!A2</f>
        <v>OUTUBRO/2023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20.25" customHeight="1">
      <c r="A3" s="75" t="s">
        <v>1</v>
      </c>
      <c r="B3" s="75"/>
      <c r="C3" s="75"/>
      <c r="D3" s="75"/>
      <c r="E3" s="75"/>
      <c r="G3" s="4"/>
      <c r="H3" s="4"/>
      <c r="I3" s="4"/>
      <c r="J3" s="2"/>
    </row>
    <row r="4" spans="1:13" ht="15" customHeight="1"/>
    <row r="5" spans="1:13" ht="18" customHeight="1">
      <c r="A5" s="76" t="s">
        <v>133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 ht="31.5" customHeight="1">
      <c r="A6" s="14" t="s">
        <v>3</v>
      </c>
      <c r="B6" s="14" t="s">
        <v>4</v>
      </c>
      <c r="C6" s="16" t="s">
        <v>5</v>
      </c>
      <c r="D6" s="16" t="s">
        <v>6</v>
      </c>
      <c r="E6" s="14" t="s">
        <v>7</v>
      </c>
      <c r="F6" s="14" t="s">
        <v>8</v>
      </c>
      <c r="G6" s="14" t="s">
        <v>9</v>
      </c>
      <c r="H6" s="17" t="s">
        <v>10</v>
      </c>
      <c r="I6" s="17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s="28" customFormat="1" ht="135">
      <c r="A7" s="19" t="s">
        <v>16</v>
      </c>
      <c r="B7" s="20">
        <v>1</v>
      </c>
      <c r="C7" s="52">
        <v>26722189000110</v>
      </c>
      <c r="D7" s="53" t="s">
        <v>134</v>
      </c>
      <c r="E7" s="22" t="s">
        <v>135</v>
      </c>
      <c r="F7" s="23" t="s">
        <v>136</v>
      </c>
      <c r="G7" s="54">
        <v>45201</v>
      </c>
      <c r="H7" s="55" t="s">
        <v>137</v>
      </c>
      <c r="I7" s="56">
        <v>10701.14</v>
      </c>
      <c r="J7" s="57">
        <v>45203</v>
      </c>
      <c r="K7" s="53" t="s">
        <v>21</v>
      </c>
      <c r="L7" s="56">
        <f>10444.31+256.83</f>
        <v>10701.14</v>
      </c>
      <c r="M7" s="55" t="s">
        <v>138</v>
      </c>
    </row>
    <row r="8" spans="1:13" s="28" customFormat="1" ht="105">
      <c r="A8" s="19" t="s">
        <v>16</v>
      </c>
      <c r="B8" s="20">
        <v>2</v>
      </c>
      <c r="C8" s="52">
        <v>22224520000110</v>
      </c>
      <c r="D8" s="53" t="s">
        <v>139</v>
      </c>
      <c r="E8" s="63" t="s">
        <v>140</v>
      </c>
      <c r="F8" s="23" t="s">
        <v>141</v>
      </c>
      <c r="G8" s="54">
        <v>45201</v>
      </c>
      <c r="H8" s="55" t="s">
        <v>142</v>
      </c>
      <c r="I8" s="59">
        <v>13190</v>
      </c>
      <c r="J8" s="57">
        <v>45203</v>
      </c>
      <c r="K8" s="53" t="s">
        <v>21</v>
      </c>
      <c r="L8" s="59">
        <v>13190</v>
      </c>
      <c r="M8" s="55" t="s">
        <v>143</v>
      </c>
    </row>
    <row r="9" spans="1:13" s="28" customFormat="1" ht="135">
      <c r="A9" s="19" t="s">
        <v>16</v>
      </c>
      <c r="B9" s="20">
        <v>3</v>
      </c>
      <c r="C9" s="52">
        <v>76535764000143</v>
      </c>
      <c r="D9" s="53" t="s">
        <v>144</v>
      </c>
      <c r="E9" s="22" t="s">
        <v>145</v>
      </c>
      <c r="F9" s="23" t="s">
        <v>146</v>
      </c>
      <c r="G9" s="54">
        <v>45201</v>
      </c>
      <c r="H9" s="55" t="s">
        <v>147</v>
      </c>
      <c r="I9" s="56">
        <v>73.25</v>
      </c>
      <c r="J9" s="57">
        <v>45203</v>
      </c>
      <c r="K9" s="53" t="s">
        <v>21</v>
      </c>
      <c r="L9" s="56">
        <f>69.73+3.52</f>
        <v>73.25</v>
      </c>
      <c r="M9" s="55" t="s">
        <v>148</v>
      </c>
    </row>
    <row r="10" spans="1:13" s="28" customFormat="1" ht="135">
      <c r="A10" s="19" t="s">
        <v>16</v>
      </c>
      <c r="B10" s="20">
        <v>4</v>
      </c>
      <c r="C10" s="52">
        <v>76535764000143</v>
      </c>
      <c r="D10" s="53" t="s">
        <v>144</v>
      </c>
      <c r="E10" s="22" t="s">
        <v>149</v>
      </c>
      <c r="F10" s="23" t="s">
        <v>150</v>
      </c>
      <c r="G10" s="54">
        <v>45201</v>
      </c>
      <c r="H10" s="55" t="s">
        <v>151</v>
      </c>
      <c r="I10" s="56">
        <v>3234.4</v>
      </c>
      <c r="J10" s="57">
        <v>45203</v>
      </c>
      <c r="K10" s="53" t="s">
        <v>21</v>
      </c>
      <c r="L10" s="56">
        <f>155.25+3079.15</f>
        <v>3234.4</v>
      </c>
      <c r="M10" s="55" t="s">
        <v>152</v>
      </c>
    </row>
    <row r="11" spans="1:13" s="28" customFormat="1" ht="105">
      <c r="A11" s="19" t="s">
        <v>16</v>
      </c>
      <c r="B11" s="20">
        <v>5</v>
      </c>
      <c r="C11" s="52">
        <v>26722189000110</v>
      </c>
      <c r="D11" s="53" t="s">
        <v>134</v>
      </c>
      <c r="E11" s="22" t="s">
        <v>153</v>
      </c>
      <c r="F11" s="23" t="s">
        <v>154</v>
      </c>
      <c r="G11" s="54">
        <v>45202</v>
      </c>
      <c r="H11" s="55" t="s">
        <v>155</v>
      </c>
      <c r="I11" s="56">
        <v>44039.37</v>
      </c>
      <c r="J11" s="57">
        <v>45203</v>
      </c>
      <c r="K11" s="53" t="s">
        <v>21</v>
      </c>
      <c r="L11" s="56">
        <f>42982.43+1056.94</f>
        <v>44039.37</v>
      </c>
      <c r="M11" s="55" t="s">
        <v>138</v>
      </c>
    </row>
    <row r="12" spans="1:13" s="28" customFormat="1" ht="135">
      <c r="A12" s="19" t="s">
        <v>16</v>
      </c>
      <c r="B12" s="20">
        <v>6</v>
      </c>
      <c r="C12" s="52">
        <v>26605545000115</v>
      </c>
      <c r="D12" s="53" t="s">
        <v>156</v>
      </c>
      <c r="E12" s="22" t="s">
        <v>157</v>
      </c>
      <c r="F12" s="23" t="s">
        <v>158</v>
      </c>
      <c r="G12" s="54">
        <v>45204</v>
      </c>
      <c r="H12" s="55" t="s">
        <v>159</v>
      </c>
      <c r="I12" s="59">
        <v>16980</v>
      </c>
      <c r="J12" s="57">
        <v>45215</v>
      </c>
      <c r="K12" s="53" t="s">
        <v>21</v>
      </c>
      <c r="L12" s="56">
        <f>16164.96+815.04</f>
        <v>16980</v>
      </c>
      <c r="M12" s="55" t="s">
        <v>160</v>
      </c>
    </row>
    <row r="13" spans="1:13" s="28" customFormat="1" ht="120">
      <c r="A13" s="19" t="s">
        <v>16</v>
      </c>
      <c r="B13" s="20">
        <v>7</v>
      </c>
      <c r="C13" s="52">
        <v>4320180000140</v>
      </c>
      <c r="D13" s="53" t="s">
        <v>161</v>
      </c>
      <c r="E13" s="22" t="s">
        <v>162</v>
      </c>
      <c r="F13" s="23" t="s">
        <v>163</v>
      </c>
      <c r="G13" s="54">
        <v>45204</v>
      </c>
      <c r="H13" s="55" t="s">
        <v>164</v>
      </c>
      <c r="I13" s="56">
        <v>127</v>
      </c>
      <c r="J13" s="57">
        <v>45215</v>
      </c>
      <c r="K13" s="53" t="s">
        <v>21</v>
      </c>
      <c r="L13" s="56">
        <v>127</v>
      </c>
      <c r="M13" s="55" t="s">
        <v>165</v>
      </c>
    </row>
    <row r="14" spans="1:13" s="28" customFormat="1" ht="135">
      <c r="A14" s="19" t="s">
        <v>16</v>
      </c>
      <c r="B14" s="20">
        <v>8</v>
      </c>
      <c r="C14" s="52">
        <v>4406195000125</v>
      </c>
      <c r="D14" s="53" t="s">
        <v>166</v>
      </c>
      <c r="E14" s="22" t="s">
        <v>167</v>
      </c>
      <c r="F14" s="23" t="s">
        <v>168</v>
      </c>
      <c r="G14" s="54">
        <v>45205</v>
      </c>
      <c r="H14" s="55" t="s">
        <v>169</v>
      </c>
      <c r="I14" s="56">
        <v>378.86</v>
      </c>
      <c r="J14" s="57">
        <v>45215</v>
      </c>
      <c r="K14" s="53" t="s">
        <v>21</v>
      </c>
      <c r="L14" s="56">
        <f>360.67+18.19</f>
        <v>378.86</v>
      </c>
      <c r="M14" s="55" t="s">
        <v>170</v>
      </c>
    </row>
    <row r="15" spans="1:13" s="28" customFormat="1" ht="135">
      <c r="A15" s="19" t="s">
        <v>16</v>
      </c>
      <c r="B15" s="20">
        <v>9</v>
      </c>
      <c r="C15" s="52">
        <v>4406195000125</v>
      </c>
      <c r="D15" s="53" t="s">
        <v>166</v>
      </c>
      <c r="E15" s="22" t="s">
        <v>171</v>
      </c>
      <c r="F15" s="23" t="s">
        <v>172</v>
      </c>
      <c r="G15" s="54">
        <v>45205</v>
      </c>
      <c r="H15" s="55" t="s">
        <v>173</v>
      </c>
      <c r="I15" s="56">
        <v>343.32</v>
      </c>
      <c r="J15" s="57">
        <v>45215</v>
      </c>
      <c r="K15" s="53" t="s">
        <v>21</v>
      </c>
      <c r="L15" s="56">
        <f>326.84+16.48</f>
        <v>343.32</v>
      </c>
      <c r="M15" s="55" t="s">
        <v>170</v>
      </c>
    </row>
    <row r="16" spans="1:13" s="28" customFormat="1" ht="135">
      <c r="A16" s="19" t="s">
        <v>16</v>
      </c>
      <c r="B16" s="20">
        <v>10</v>
      </c>
      <c r="C16" s="52">
        <v>4406195000125</v>
      </c>
      <c r="D16" s="53" t="s">
        <v>166</v>
      </c>
      <c r="E16" s="22" t="s">
        <v>174</v>
      </c>
      <c r="F16" s="23" t="s">
        <v>175</v>
      </c>
      <c r="G16" s="54">
        <v>45205</v>
      </c>
      <c r="H16" s="55" t="s">
        <v>176</v>
      </c>
      <c r="I16" s="56">
        <v>319.5</v>
      </c>
      <c r="J16" s="57">
        <v>45215</v>
      </c>
      <c r="K16" s="53" t="s">
        <v>21</v>
      </c>
      <c r="L16" s="56">
        <f>304.16+15.34</f>
        <v>319.5</v>
      </c>
      <c r="M16" s="55" t="s">
        <v>170</v>
      </c>
    </row>
    <row r="17" spans="1:13" s="28" customFormat="1" ht="135">
      <c r="A17" s="19" t="s">
        <v>16</v>
      </c>
      <c r="B17" s="20">
        <v>11</v>
      </c>
      <c r="C17" s="52">
        <v>4406195000125</v>
      </c>
      <c r="D17" s="53" t="s">
        <v>166</v>
      </c>
      <c r="E17" s="22" t="s">
        <v>177</v>
      </c>
      <c r="F17" s="23" t="s">
        <v>178</v>
      </c>
      <c r="G17" s="54">
        <v>45205</v>
      </c>
      <c r="H17" s="55" t="s">
        <v>179</v>
      </c>
      <c r="I17" s="56">
        <v>105.72</v>
      </c>
      <c r="J17" s="57">
        <v>45215</v>
      </c>
      <c r="K17" s="53" t="s">
        <v>21</v>
      </c>
      <c r="L17" s="56">
        <f>5.07+100.65</f>
        <v>105.72</v>
      </c>
      <c r="M17" s="55" t="s">
        <v>170</v>
      </c>
    </row>
    <row r="18" spans="1:13" s="28" customFormat="1" ht="135">
      <c r="A18" s="19" t="s">
        <v>16</v>
      </c>
      <c r="B18" s="20">
        <v>12</v>
      </c>
      <c r="C18" s="52">
        <v>4406195000125</v>
      </c>
      <c r="D18" s="53" t="s">
        <v>166</v>
      </c>
      <c r="E18" s="22" t="s">
        <v>180</v>
      </c>
      <c r="F18" s="23" t="s">
        <v>181</v>
      </c>
      <c r="G18" s="54">
        <v>45205</v>
      </c>
      <c r="H18" s="55" t="s">
        <v>182</v>
      </c>
      <c r="I18" s="56">
        <v>200.75</v>
      </c>
      <c r="J18" s="57">
        <v>45215</v>
      </c>
      <c r="K18" s="53" t="s">
        <v>21</v>
      </c>
      <c r="L18" s="56">
        <f>191.11+9.64</f>
        <v>200.75</v>
      </c>
      <c r="M18" s="55" t="s">
        <v>170</v>
      </c>
    </row>
    <row r="19" spans="1:13" s="28" customFormat="1" ht="105">
      <c r="A19" s="19" t="s">
        <v>16</v>
      </c>
      <c r="B19" s="20">
        <v>13</v>
      </c>
      <c r="C19" s="52">
        <v>35486862000150</v>
      </c>
      <c r="D19" s="53" t="s">
        <v>183</v>
      </c>
      <c r="E19" s="22" t="s">
        <v>184</v>
      </c>
      <c r="F19" s="23" t="s">
        <v>185</v>
      </c>
      <c r="G19" s="54">
        <v>45205</v>
      </c>
      <c r="H19" s="55" t="s">
        <v>186</v>
      </c>
      <c r="I19" s="59">
        <v>4404.16</v>
      </c>
      <c r="J19" s="57">
        <v>45215</v>
      </c>
      <c r="K19" s="53" t="s">
        <v>21</v>
      </c>
      <c r="L19" s="59">
        <f>4260.58+143.58</f>
        <v>4404.16</v>
      </c>
      <c r="M19" s="55" t="s">
        <v>187</v>
      </c>
    </row>
    <row r="20" spans="1:13" s="28" customFormat="1" ht="120">
      <c r="A20" s="19" t="s">
        <v>16</v>
      </c>
      <c r="B20" s="20">
        <v>14</v>
      </c>
      <c r="C20" s="52">
        <v>84544469000181</v>
      </c>
      <c r="D20" s="53" t="s">
        <v>188</v>
      </c>
      <c r="E20" s="22" t="s">
        <v>189</v>
      </c>
      <c r="F20" s="23" t="s">
        <v>190</v>
      </c>
      <c r="G20" s="54">
        <v>45205</v>
      </c>
      <c r="H20" s="55" t="s">
        <v>191</v>
      </c>
      <c r="I20" s="59">
        <v>3795.9</v>
      </c>
      <c r="J20" s="57">
        <v>45215</v>
      </c>
      <c r="K20" s="53" t="s">
        <v>21</v>
      </c>
      <c r="L20" s="59">
        <f>3606.1+189.8</f>
        <v>3795.9</v>
      </c>
      <c r="M20" s="55" t="s">
        <v>192</v>
      </c>
    </row>
    <row r="21" spans="1:13" s="28" customFormat="1" ht="135">
      <c r="A21" s="19" t="s">
        <v>16</v>
      </c>
      <c r="B21" s="20">
        <v>15</v>
      </c>
      <c r="C21" s="53">
        <v>2558157000162</v>
      </c>
      <c r="D21" s="61" t="s">
        <v>193</v>
      </c>
      <c r="E21" s="30" t="s">
        <v>194</v>
      </c>
      <c r="F21" s="23" t="s">
        <v>195</v>
      </c>
      <c r="G21" s="54">
        <v>45205</v>
      </c>
      <c r="H21" s="55" t="s">
        <v>196</v>
      </c>
      <c r="I21" s="59">
        <v>4318.03</v>
      </c>
      <c r="J21" s="57">
        <v>45215</v>
      </c>
      <c r="K21" s="53" t="s">
        <v>21</v>
      </c>
      <c r="L21" s="59">
        <f>4110.77+207.26</f>
        <v>4318.0300000000007</v>
      </c>
      <c r="M21" s="55" t="s">
        <v>197</v>
      </c>
    </row>
    <row r="22" spans="1:13" s="28" customFormat="1" ht="105">
      <c r="A22" s="19" t="s">
        <v>16</v>
      </c>
      <c r="B22" s="20">
        <v>16</v>
      </c>
      <c r="C22" s="53">
        <v>3264927000127</v>
      </c>
      <c r="D22" s="61" t="s">
        <v>198</v>
      </c>
      <c r="E22" s="22" t="s">
        <v>199</v>
      </c>
      <c r="F22" s="23" t="s">
        <v>200</v>
      </c>
      <c r="G22" s="54">
        <v>45208</v>
      </c>
      <c r="H22" s="55" t="s">
        <v>201</v>
      </c>
      <c r="I22" s="59">
        <v>3815.17</v>
      </c>
      <c r="J22" s="57">
        <v>45215</v>
      </c>
      <c r="K22" s="53" t="s">
        <v>21</v>
      </c>
      <c r="L22" s="59">
        <f>3632.05+183.12</f>
        <v>3815.17</v>
      </c>
      <c r="M22" s="55" t="s">
        <v>202</v>
      </c>
    </row>
    <row r="23" spans="1:13" s="28" customFormat="1" ht="105">
      <c r="A23" s="19" t="s">
        <v>16</v>
      </c>
      <c r="B23" s="20">
        <v>17</v>
      </c>
      <c r="C23" s="52">
        <v>17398132000116</v>
      </c>
      <c r="D23" s="53" t="s">
        <v>203</v>
      </c>
      <c r="E23" s="22" t="s">
        <v>204</v>
      </c>
      <c r="F23" s="23" t="s">
        <v>205</v>
      </c>
      <c r="G23" s="54">
        <v>45210</v>
      </c>
      <c r="H23" s="55" t="s">
        <v>206</v>
      </c>
      <c r="I23" s="56">
        <v>50</v>
      </c>
      <c r="J23" s="57">
        <v>45215</v>
      </c>
      <c r="K23" s="53" t="s">
        <v>21</v>
      </c>
      <c r="L23" s="56">
        <v>50</v>
      </c>
      <c r="M23" s="55" t="s">
        <v>207</v>
      </c>
    </row>
    <row r="24" spans="1:13" s="28" customFormat="1" ht="90">
      <c r="A24" s="19" t="s">
        <v>16</v>
      </c>
      <c r="B24" s="20">
        <v>18</v>
      </c>
      <c r="C24" s="52">
        <v>60501293000112</v>
      </c>
      <c r="D24" s="53" t="s">
        <v>208</v>
      </c>
      <c r="E24" s="22" t="s">
        <v>209</v>
      </c>
      <c r="F24" s="23" t="s">
        <v>210</v>
      </c>
      <c r="G24" s="54">
        <v>45210</v>
      </c>
      <c r="H24" s="55" t="s">
        <v>211</v>
      </c>
      <c r="I24" s="59">
        <v>2873.69</v>
      </c>
      <c r="J24" s="57">
        <v>45215</v>
      </c>
      <c r="K24" s="53" t="s">
        <v>21</v>
      </c>
      <c r="L24" s="59">
        <f>2839.21+34.48</f>
        <v>2873.69</v>
      </c>
      <c r="M24" s="55" t="s">
        <v>212</v>
      </c>
    </row>
    <row r="25" spans="1:13" s="28" customFormat="1" ht="90">
      <c r="A25" s="19" t="s">
        <v>16</v>
      </c>
      <c r="B25" s="20">
        <v>19</v>
      </c>
      <c r="C25" s="52">
        <v>60501293000112</v>
      </c>
      <c r="D25" s="53" t="s">
        <v>208</v>
      </c>
      <c r="E25" s="22" t="s">
        <v>213</v>
      </c>
      <c r="F25" s="23" t="s">
        <v>214</v>
      </c>
      <c r="G25" s="54">
        <v>45210</v>
      </c>
      <c r="H25" s="55" t="s">
        <v>215</v>
      </c>
      <c r="I25" s="59">
        <v>3158.12</v>
      </c>
      <c r="J25" s="57">
        <v>45215</v>
      </c>
      <c r="K25" s="53" t="s">
        <v>21</v>
      </c>
      <c r="L25" s="56">
        <f>3120.22+37.9</f>
        <v>3158.12</v>
      </c>
      <c r="M25" s="55" t="s">
        <v>212</v>
      </c>
    </row>
    <row r="26" spans="1:13" s="28" customFormat="1" ht="105">
      <c r="A26" s="19" t="s">
        <v>16</v>
      </c>
      <c r="B26" s="20">
        <v>20</v>
      </c>
      <c r="C26" s="52">
        <v>60501293000112</v>
      </c>
      <c r="D26" s="53" t="s">
        <v>208</v>
      </c>
      <c r="E26" s="22" t="s">
        <v>216</v>
      </c>
      <c r="F26" s="23" t="s">
        <v>217</v>
      </c>
      <c r="G26" s="54">
        <v>45210</v>
      </c>
      <c r="H26" s="55" t="s">
        <v>218</v>
      </c>
      <c r="I26" s="59">
        <v>3158.12</v>
      </c>
      <c r="J26" s="57">
        <v>45215</v>
      </c>
      <c r="K26" s="53" t="s">
        <v>21</v>
      </c>
      <c r="L26" s="59">
        <f>37.9+3120.22</f>
        <v>3158.12</v>
      </c>
      <c r="M26" s="55" t="s">
        <v>212</v>
      </c>
    </row>
    <row r="27" spans="1:13" s="28" customFormat="1" ht="105">
      <c r="A27" s="19" t="s">
        <v>16</v>
      </c>
      <c r="B27" s="20">
        <v>21</v>
      </c>
      <c r="C27" s="52">
        <v>60501293000112</v>
      </c>
      <c r="D27" s="53" t="s">
        <v>208</v>
      </c>
      <c r="E27" s="30" t="s">
        <v>219</v>
      </c>
      <c r="F27" s="23" t="s">
        <v>220</v>
      </c>
      <c r="G27" s="54">
        <v>45210</v>
      </c>
      <c r="H27" s="55" t="s">
        <v>221</v>
      </c>
      <c r="I27" s="56">
        <v>2873.69</v>
      </c>
      <c r="J27" s="57">
        <v>45215</v>
      </c>
      <c r="K27" s="53" t="s">
        <v>21</v>
      </c>
      <c r="L27" s="56">
        <f>2839.21+34.48</f>
        <v>2873.69</v>
      </c>
      <c r="M27" s="55" t="s">
        <v>212</v>
      </c>
    </row>
    <row r="28" spans="1:13" s="28" customFormat="1" ht="120">
      <c r="A28" s="19" t="s">
        <v>16</v>
      </c>
      <c r="B28" s="20">
        <v>22</v>
      </c>
      <c r="C28" s="52">
        <v>33608308000173</v>
      </c>
      <c r="D28" s="53" t="s">
        <v>222</v>
      </c>
      <c r="E28" s="64" t="s">
        <v>223</v>
      </c>
      <c r="F28" s="23" t="s">
        <v>224</v>
      </c>
      <c r="G28" s="54">
        <v>45210</v>
      </c>
      <c r="H28" s="55" t="s">
        <v>225</v>
      </c>
      <c r="I28" s="59">
        <v>143.52000000000001</v>
      </c>
      <c r="J28" s="54">
        <v>45215</v>
      </c>
      <c r="K28" s="53" t="s">
        <v>21</v>
      </c>
      <c r="L28" s="59">
        <v>143.52000000000001</v>
      </c>
      <c r="M28" s="55" t="s">
        <v>226</v>
      </c>
    </row>
    <row r="29" spans="1:13" s="28" customFormat="1" ht="120">
      <c r="A29" s="19" t="s">
        <v>16</v>
      </c>
      <c r="B29" s="20">
        <v>23</v>
      </c>
      <c r="C29" s="52">
        <v>604122000197</v>
      </c>
      <c r="D29" s="53" t="s">
        <v>227</v>
      </c>
      <c r="E29" s="30" t="s">
        <v>228</v>
      </c>
      <c r="F29" s="31" t="s">
        <v>229</v>
      </c>
      <c r="G29" s="54">
        <v>45210</v>
      </c>
      <c r="H29" s="55" t="s">
        <v>230</v>
      </c>
      <c r="I29" s="56">
        <v>336821.45</v>
      </c>
      <c r="J29" s="57">
        <v>45215</v>
      </c>
      <c r="K29" s="53" t="s">
        <v>21</v>
      </c>
      <c r="L29" s="56">
        <v>336821.45</v>
      </c>
      <c r="M29" s="55" t="s">
        <v>231</v>
      </c>
    </row>
    <row r="30" spans="1:13" s="28" customFormat="1" ht="135">
      <c r="A30" s="19" t="s">
        <v>16</v>
      </c>
      <c r="B30" s="20">
        <v>24</v>
      </c>
      <c r="C30" s="60">
        <v>10498974000281</v>
      </c>
      <c r="D30" s="53" t="s">
        <v>232</v>
      </c>
      <c r="E30" s="65" t="s">
        <v>233</v>
      </c>
      <c r="F30" s="31" t="s">
        <v>234</v>
      </c>
      <c r="G30" s="54">
        <v>45210</v>
      </c>
      <c r="H30" s="55" t="s">
        <v>235</v>
      </c>
      <c r="I30" s="56">
        <v>8980</v>
      </c>
      <c r="J30" s="57">
        <v>45215</v>
      </c>
      <c r="K30" s="53" t="s">
        <v>21</v>
      </c>
      <c r="L30" s="56">
        <v>8980</v>
      </c>
      <c r="M30" s="55" t="s">
        <v>236</v>
      </c>
    </row>
    <row r="31" spans="1:13" s="28" customFormat="1" ht="105">
      <c r="A31" s="19" t="s">
        <v>16</v>
      </c>
      <c r="B31" s="20">
        <v>25</v>
      </c>
      <c r="C31" s="60">
        <v>33179565000137</v>
      </c>
      <c r="D31" s="53" t="s">
        <v>101</v>
      </c>
      <c r="E31" s="22" t="s">
        <v>237</v>
      </c>
      <c r="F31" s="23" t="s">
        <v>238</v>
      </c>
      <c r="G31" s="54">
        <v>45210</v>
      </c>
      <c r="H31" s="55" t="s">
        <v>239</v>
      </c>
      <c r="I31" s="59">
        <v>251.14</v>
      </c>
      <c r="J31" s="54">
        <v>45215</v>
      </c>
      <c r="K31" s="53" t="s">
        <v>21</v>
      </c>
      <c r="L31" s="59">
        <v>251.14</v>
      </c>
      <c r="M31" s="55" t="s">
        <v>105</v>
      </c>
    </row>
    <row r="32" spans="1:13" s="28" customFormat="1" ht="105">
      <c r="A32" s="19" t="s">
        <v>16</v>
      </c>
      <c r="B32" s="20">
        <v>26</v>
      </c>
      <c r="C32" s="53">
        <v>33179565000137</v>
      </c>
      <c r="D32" s="61" t="s">
        <v>101</v>
      </c>
      <c r="E32" s="30" t="s">
        <v>240</v>
      </c>
      <c r="F32" s="31" t="s">
        <v>241</v>
      </c>
      <c r="G32" s="54">
        <v>45210</v>
      </c>
      <c r="H32" s="55" t="s">
        <v>242</v>
      </c>
      <c r="I32" s="56">
        <v>32455.42</v>
      </c>
      <c r="J32" s="54">
        <v>45215</v>
      </c>
      <c r="K32" s="53" t="s">
        <v>21</v>
      </c>
      <c r="L32" s="56">
        <v>32455.42</v>
      </c>
      <c r="M32" s="55" t="s">
        <v>105</v>
      </c>
    </row>
    <row r="33" spans="1:13" s="28" customFormat="1" ht="120">
      <c r="A33" s="19" t="s">
        <v>16</v>
      </c>
      <c r="B33" s="20">
        <v>27</v>
      </c>
      <c r="C33" s="53">
        <v>20129563000191</v>
      </c>
      <c r="D33" s="61" t="s">
        <v>243</v>
      </c>
      <c r="E33" s="65" t="s">
        <v>244</v>
      </c>
      <c r="F33" s="31" t="s">
        <v>245</v>
      </c>
      <c r="G33" s="54">
        <v>45215</v>
      </c>
      <c r="H33" s="55" t="s">
        <v>246</v>
      </c>
      <c r="I33" s="56">
        <v>3200</v>
      </c>
      <c r="J33" s="54">
        <v>45215</v>
      </c>
      <c r="K33" s="53" t="s">
        <v>21</v>
      </c>
      <c r="L33" s="56">
        <f>3046.4+153.6</f>
        <v>3200</v>
      </c>
      <c r="M33" s="55" t="s">
        <v>247</v>
      </c>
    </row>
    <row r="34" spans="1:13" s="28" customFormat="1" ht="90">
      <c r="A34" s="19" t="s">
        <v>16</v>
      </c>
      <c r="B34" s="20">
        <v>28</v>
      </c>
      <c r="C34" s="53">
        <v>8573961000105</v>
      </c>
      <c r="D34" s="61" t="s">
        <v>248</v>
      </c>
      <c r="E34" s="65" t="s">
        <v>249</v>
      </c>
      <c r="F34" s="31" t="s">
        <v>250</v>
      </c>
      <c r="G34" s="54">
        <v>45215</v>
      </c>
      <c r="H34" s="55" t="s">
        <v>251</v>
      </c>
      <c r="I34" s="56">
        <v>1674.5</v>
      </c>
      <c r="J34" s="54">
        <v>45215</v>
      </c>
      <c r="K34" s="53" t="s">
        <v>21</v>
      </c>
      <c r="L34" s="56">
        <f>1599.82+74.68</f>
        <v>1674.5</v>
      </c>
      <c r="M34" s="55" t="s">
        <v>252</v>
      </c>
    </row>
    <row r="35" spans="1:13" s="28" customFormat="1" ht="120">
      <c r="A35" s="19" t="s">
        <v>16</v>
      </c>
      <c r="B35" s="20">
        <v>29</v>
      </c>
      <c r="C35" s="53">
        <v>12715889000172</v>
      </c>
      <c r="D35" s="61" t="s">
        <v>253</v>
      </c>
      <c r="E35" s="30" t="s">
        <v>254</v>
      </c>
      <c r="F35" s="33" t="s">
        <v>255</v>
      </c>
      <c r="G35" s="54">
        <v>45215</v>
      </c>
      <c r="H35" s="55" t="s">
        <v>256</v>
      </c>
      <c r="I35" s="56">
        <v>4589.45</v>
      </c>
      <c r="J35" s="54">
        <v>45215</v>
      </c>
      <c r="K35" s="53" t="s">
        <v>21</v>
      </c>
      <c r="L35" s="56">
        <f>4359.98+229.47</f>
        <v>4589.45</v>
      </c>
      <c r="M35" s="55" t="s">
        <v>257</v>
      </c>
    </row>
    <row r="36" spans="1:13" s="28" customFormat="1" ht="150">
      <c r="A36" s="19" t="s">
        <v>16</v>
      </c>
      <c r="B36" s="20">
        <v>30</v>
      </c>
      <c r="C36" s="53">
        <v>18881099000143</v>
      </c>
      <c r="D36" s="61" t="s">
        <v>258</v>
      </c>
      <c r="E36" s="30" t="s">
        <v>259</v>
      </c>
      <c r="F36" s="31" t="s">
        <v>260</v>
      </c>
      <c r="G36" s="54">
        <v>45215</v>
      </c>
      <c r="H36" s="55" t="s">
        <v>261</v>
      </c>
      <c r="I36" s="56">
        <v>42573</v>
      </c>
      <c r="J36" s="54">
        <v>45215</v>
      </c>
      <c r="K36" s="53" t="s">
        <v>21</v>
      </c>
      <c r="L36" s="56">
        <f>41683.22+889.78</f>
        <v>42573</v>
      </c>
      <c r="M36" s="55" t="s">
        <v>262</v>
      </c>
    </row>
    <row r="37" spans="1:13" s="28" customFormat="1" ht="105">
      <c r="A37" s="19" t="s">
        <v>16</v>
      </c>
      <c r="B37" s="20">
        <v>31</v>
      </c>
      <c r="C37" s="52">
        <v>3264927000127</v>
      </c>
      <c r="D37" s="53" t="s">
        <v>198</v>
      </c>
      <c r="E37" s="22" t="s">
        <v>263</v>
      </c>
      <c r="F37" s="23" t="s">
        <v>264</v>
      </c>
      <c r="G37" s="54">
        <v>45216</v>
      </c>
      <c r="H37" s="55" t="s">
        <v>265</v>
      </c>
      <c r="I37" s="66">
        <v>3492.76</v>
      </c>
      <c r="J37" s="54">
        <v>45216</v>
      </c>
      <c r="K37" s="53" t="s">
        <v>21</v>
      </c>
      <c r="L37" s="66">
        <v>3492.76</v>
      </c>
      <c r="M37" s="55" t="s">
        <v>266</v>
      </c>
    </row>
    <row r="38" spans="1:13" s="28" customFormat="1" ht="105">
      <c r="A38" s="19" t="s">
        <v>16</v>
      </c>
      <c r="B38" s="20">
        <v>32</v>
      </c>
      <c r="C38" s="52">
        <v>3264927000127</v>
      </c>
      <c r="D38" s="53" t="s">
        <v>198</v>
      </c>
      <c r="E38" s="22" t="s">
        <v>267</v>
      </c>
      <c r="F38" s="23" t="s">
        <v>268</v>
      </c>
      <c r="G38" s="54">
        <v>45216</v>
      </c>
      <c r="H38" s="55" t="s">
        <v>269</v>
      </c>
      <c r="I38" s="67">
        <v>3683.33</v>
      </c>
      <c r="J38" s="54">
        <v>45216</v>
      </c>
      <c r="K38" s="53" t="s">
        <v>21</v>
      </c>
      <c r="L38" s="67">
        <v>3683.33</v>
      </c>
      <c r="M38" s="55" t="s">
        <v>270</v>
      </c>
    </row>
    <row r="39" spans="1:13" s="28" customFormat="1" ht="105">
      <c r="A39" s="19" t="s">
        <v>16</v>
      </c>
      <c r="B39" s="20">
        <v>33</v>
      </c>
      <c r="C39" s="52">
        <v>3264927000127</v>
      </c>
      <c r="D39" s="53" t="s">
        <v>198</v>
      </c>
      <c r="E39" s="22" t="s">
        <v>271</v>
      </c>
      <c r="F39" s="23" t="s">
        <v>272</v>
      </c>
      <c r="G39" s="54">
        <v>45216</v>
      </c>
      <c r="H39" s="55" t="s">
        <v>273</v>
      </c>
      <c r="I39" s="56">
        <v>3419.65</v>
      </c>
      <c r="J39" s="54">
        <v>45216</v>
      </c>
      <c r="K39" s="53" t="s">
        <v>21</v>
      </c>
      <c r="L39" s="56">
        <v>3419.65</v>
      </c>
      <c r="M39" s="55" t="s">
        <v>274</v>
      </c>
    </row>
    <row r="40" spans="1:13" s="28" customFormat="1" ht="120">
      <c r="A40" s="19" t="s">
        <v>16</v>
      </c>
      <c r="B40" s="20">
        <v>34</v>
      </c>
      <c r="C40" s="52">
        <v>7273545000110</v>
      </c>
      <c r="D40" s="53" t="s">
        <v>275</v>
      </c>
      <c r="E40" s="22" t="s">
        <v>276</v>
      </c>
      <c r="F40" s="23" t="s">
        <v>277</v>
      </c>
      <c r="G40" s="54">
        <v>45216</v>
      </c>
      <c r="H40" s="55" t="s">
        <v>278</v>
      </c>
      <c r="I40" s="56">
        <v>5100</v>
      </c>
      <c r="J40" s="54">
        <v>45216</v>
      </c>
      <c r="K40" s="53" t="s">
        <v>21</v>
      </c>
      <c r="L40" s="56">
        <f>4497.5+602.5</f>
        <v>5100</v>
      </c>
      <c r="M40" s="55" t="s">
        <v>279</v>
      </c>
    </row>
    <row r="41" spans="1:13" s="28" customFormat="1" ht="120">
      <c r="A41" s="19" t="s">
        <v>16</v>
      </c>
      <c r="B41" s="20">
        <v>35</v>
      </c>
      <c r="C41" s="52">
        <v>7273545000110</v>
      </c>
      <c r="D41" s="53" t="s">
        <v>275</v>
      </c>
      <c r="E41" s="22" t="s">
        <v>280</v>
      </c>
      <c r="F41" s="23" t="s">
        <v>277</v>
      </c>
      <c r="G41" s="54">
        <v>45216</v>
      </c>
      <c r="H41" s="55" t="s">
        <v>281</v>
      </c>
      <c r="I41" s="59">
        <v>6950</v>
      </c>
      <c r="J41" s="54">
        <v>45216</v>
      </c>
      <c r="K41" s="53" t="s">
        <v>21</v>
      </c>
      <c r="L41" s="56">
        <v>6950</v>
      </c>
      <c r="M41" s="55" t="s">
        <v>279</v>
      </c>
    </row>
    <row r="42" spans="1:13" s="28" customFormat="1" ht="105">
      <c r="A42" s="19" t="s">
        <v>16</v>
      </c>
      <c r="B42" s="20">
        <v>36</v>
      </c>
      <c r="C42" s="52">
        <v>33608308000173</v>
      </c>
      <c r="D42" s="61" t="s">
        <v>222</v>
      </c>
      <c r="E42" s="68" t="s">
        <v>282</v>
      </c>
      <c r="F42" s="31" t="s">
        <v>283</v>
      </c>
      <c r="G42" s="54">
        <v>45217</v>
      </c>
      <c r="H42" s="55" t="s">
        <v>284</v>
      </c>
      <c r="I42" s="56">
        <v>143.52000000000001</v>
      </c>
      <c r="J42" s="54">
        <v>45219</v>
      </c>
      <c r="K42" s="53" t="s">
        <v>21</v>
      </c>
      <c r="L42" s="56">
        <v>143.52000000000001</v>
      </c>
      <c r="M42" s="55" t="s">
        <v>285</v>
      </c>
    </row>
    <row r="43" spans="1:13" s="28" customFormat="1" ht="135">
      <c r="A43" s="19" t="s">
        <v>16</v>
      </c>
      <c r="B43" s="20">
        <v>37</v>
      </c>
      <c r="C43" s="52">
        <v>4406195000125</v>
      </c>
      <c r="D43" s="53" t="s">
        <v>166</v>
      </c>
      <c r="E43" s="22" t="s">
        <v>286</v>
      </c>
      <c r="F43" s="23" t="s">
        <v>287</v>
      </c>
      <c r="G43" s="54">
        <v>45217</v>
      </c>
      <c r="H43" s="55" t="s">
        <v>288</v>
      </c>
      <c r="I43" s="56">
        <v>378.86</v>
      </c>
      <c r="J43" s="54">
        <v>45219</v>
      </c>
      <c r="K43" s="53" t="s">
        <v>21</v>
      </c>
      <c r="L43" s="56">
        <f>360.67+18.19</f>
        <v>378.86</v>
      </c>
      <c r="M43" s="55" t="s">
        <v>289</v>
      </c>
    </row>
    <row r="44" spans="1:13" s="28" customFormat="1" ht="135">
      <c r="A44" s="19" t="s">
        <v>16</v>
      </c>
      <c r="B44" s="20">
        <v>38</v>
      </c>
      <c r="C44" s="52">
        <v>4406195000125</v>
      </c>
      <c r="D44" s="53" t="s">
        <v>166</v>
      </c>
      <c r="E44" s="22" t="s">
        <v>290</v>
      </c>
      <c r="F44" s="23" t="s">
        <v>291</v>
      </c>
      <c r="G44" s="54">
        <v>45217</v>
      </c>
      <c r="H44" s="55" t="s">
        <v>292</v>
      </c>
      <c r="I44" s="56">
        <v>331.44</v>
      </c>
      <c r="J44" s="54">
        <v>45219</v>
      </c>
      <c r="K44" s="53" t="s">
        <v>21</v>
      </c>
      <c r="L44" s="56">
        <f>315.53+15.91</f>
        <v>331.44</v>
      </c>
      <c r="M44" s="55" t="s">
        <v>289</v>
      </c>
    </row>
    <row r="45" spans="1:13" s="28" customFormat="1" ht="135">
      <c r="A45" s="19" t="s">
        <v>16</v>
      </c>
      <c r="B45" s="20">
        <v>39</v>
      </c>
      <c r="C45" s="52">
        <v>4406195000125</v>
      </c>
      <c r="D45" s="53" t="s">
        <v>166</v>
      </c>
      <c r="E45" s="22" t="s">
        <v>293</v>
      </c>
      <c r="F45" s="23" t="s">
        <v>294</v>
      </c>
      <c r="G45" s="54">
        <v>45217</v>
      </c>
      <c r="H45" s="55" t="s">
        <v>295</v>
      </c>
      <c r="I45" s="59">
        <v>319.5</v>
      </c>
      <c r="J45" s="54">
        <v>45219</v>
      </c>
      <c r="K45" s="53" t="s">
        <v>21</v>
      </c>
      <c r="L45" s="59">
        <f>304.16+15.34</f>
        <v>319.5</v>
      </c>
      <c r="M45" s="55" t="s">
        <v>289</v>
      </c>
    </row>
    <row r="46" spans="1:13" s="28" customFormat="1" ht="135">
      <c r="A46" s="19" t="s">
        <v>16</v>
      </c>
      <c r="B46" s="20">
        <v>40</v>
      </c>
      <c r="C46" s="52">
        <v>4406195000125</v>
      </c>
      <c r="D46" s="53" t="s">
        <v>166</v>
      </c>
      <c r="E46" s="30" t="s">
        <v>296</v>
      </c>
      <c r="F46" s="31" t="s">
        <v>297</v>
      </c>
      <c r="G46" s="54">
        <v>45217</v>
      </c>
      <c r="H46" s="55" t="s">
        <v>298</v>
      </c>
      <c r="I46" s="56">
        <v>105.72</v>
      </c>
      <c r="J46" s="57">
        <v>45219</v>
      </c>
      <c r="K46" s="53" t="s">
        <v>21</v>
      </c>
      <c r="L46" s="56">
        <f>100.65+5.07</f>
        <v>105.72</v>
      </c>
      <c r="M46" s="55" t="s">
        <v>289</v>
      </c>
    </row>
    <row r="47" spans="1:13" s="28" customFormat="1" ht="135">
      <c r="A47" s="19" t="s">
        <v>16</v>
      </c>
      <c r="B47" s="20">
        <v>41</v>
      </c>
      <c r="C47" s="52">
        <v>4406195000125</v>
      </c>
      <c r="D47" s="53" t="s">
        <v>166</v>
      </c>
      <c r="E47" s="30" t="s">
        <v>299</v>
      </c>
      <c r="F47" s="31" t="s">
        <v>300</v>
      </c>
      <c r="G47" s="54">
        <v>45217</v>
      </c>
      <c r="H47" s="55" t="s">
        <v>301</v>
      </c>
      <c r="I47" s="56">
        <v>200.75</v>
      </c>
      <c r="J47" s="54">
        <v>45219</v>
      </c>
      <c r="K47" s="53" t="s">
        <v>21</v>
      </c>
      <c r="L47" s="56">
        <f>191.11+9.64</f>
        <v>200.75</v>
      </c>
      <c r="M47" s="55" t="s">
        <v>289</v>
      </c>
    </row>
    <row r="48" spans="1:13" s="28" customFormat="1" ht="150">
      <c r="A48" s="19" t="s">
        <v>16</v>
      </c>
      <c r="B48" s="20">
        <v>42</v>
      </c>
      <c r="C48" s="52">
        <v>11379887000197</v>
      </c>
      <c r="D48" s="53" t="s">
        <v>302</v>
      </c>
      <c r="E48" s="22" t="s">
        <v>303</v>
      </c>
      <c r="F48" s="23" t="s">
        <v>304</v>
      </c>
      <c r="G48" s="54">
        <v>45219</v>
      </c>
      <c r="H48" s="55" t="s">
        <v>305</v>
      </c>
      <c r="I48" s="56">
        <v>1854.95</v>
      </c>
      <c r="J48" s="54">
        <v>45219</v>
      </c>
      <c r="K48" s="53" t="s">
        <v>21</v>
      </c>
      <c r="L48" s="56">
        <v>1854.95</v>
      </c>
      <c r="M48" s="55" t="s">
        <v>306</v>
      </c>
    </row>
    <row r="49" spans="1:13" s="28" customFormat="1" ht="120">
      <c r="A49" s="19" t="s">
        <v>16</v>
      </c>
      <c r="B49" s="20">
        <v>43</v>
      </c>
      <c r="C49" s="52">
        <v>2037069000115</v>
      </c>
      <c r="D49" s="53" t="s">
        <v>307</v>
      </c>
      <c r="E49" s="22" t="s">
        <v>308</v>
      </c>
      <c r="F49" s="23" t="s">
        <v>309</v>
      </c>
      <c r="G49" s="54">
        <v>45219</v>
      </c>
      <c r="H49" s="55" t="s">
        <v>310</v>
      </c>
      <c r="I49" s="59">
        <v>59583.32</v>
      </c>
      <c r="J49" s="54">
        <v>45219</v>
      </c>
      <c r="K49" s="53" t="s">
        <v>21</v>
      </c>
      <c r="L49" s="56">
        <f>49334.99+2979.17+714.99</f>
        <v>53029.149999999994</v>
      </c>
      <c r="M49" s="55" t="s">
        <v>311</v>
      </c>
    </row>
    <row r="50" spans="1:13" s="28" customFormat="1" ht="105">
      <c r="A50" s="19" t="s">
        <v>16</v>
      </c>
      <c r="B50" s="20">
        <v>44</v>
      </c>
      <c r="C50" s="52">
        <v>11699529000161</v>
      </c>
      <c r="D50" s="53" t="s">
        <v>312</v>
      </c>
      <c r="E50" s="63" t="s">
        <v>313</v>
      </c>
      <c r="F50" s="23" t="s">
        <v>314</v>
      </c>
      <c r="G50" s="54">
        <v>45219</v>
      </c>
      <c r="H50" s="55" t="s">
        <v>315</v>
      </c>
      <c r="I50" s="59">
        <v>7178</v>
      </c>
      <c r="J50" s="54">
        <v>45219</v>
      </c>
      <c r="K50" s="53" t="s">
        <v>21</v>
      </c>
      <c r="L50" s="59">
        <v>7178</v>
      </c>
      <c r="M50" s="55" t="s">
        <v>316</v>
      </c>
    </row>
    <row r="51" spans="1:13" s="28" customFormat="1" ht="105">
      <c r="A51" s="19" t="s">
        <v>16</v>
      </c>
      <c r="B51" s="20">
        <v>45</v>
      </c>
      <c r="C51" s="53">
        <v>11699529000161</v>
      </c>
      <c r="D51" s="61" t="s">
        <v>312</v>
      </c>
      <c r="E51" s="65" t="s">
        <v>317</v>
      </c>
      <c r="F51" s="31" t="s">
        <v>318</v>
      </c>
      <c r="G51" s="54">
        <v>45219</v>
      </c>
      <c r="H51" s="55" t="s">
        <v>319</v>
      </c>
      <c r="I51" s="56">
        <v>8400</v>
      </c>
      <c r="J51" s="54">
        <v>45219</v>
      </c>
      <c r="K51" s="53" t="s">
        <v>21</v>
      </c>
      <c r="L51" s="56">
        <v>8400</v>
      </c>
      <c r="M51" s="55" t="s">
        <v>320</v>
      </c>
    </row>
    <row r="52" spans="1:13" s="28" customFormat="1" ht="105">
      <c r="A52" s="19" t="s">
        <v>16</v>
      </c>
      <c r="B52" s="20">
        <v>46</v>
      </c>
      <c r="C52" s="52">
        <v>11699529000161</v>
      </c>
      <c r="D52" s="53" t="s">
        <v>312</v>
      </c>
      <c r="E52" s="65" t="s">
        <v>321</v>
      </c>
      <c r="F52" s="31" t="s">
        <v>322</v>
      </c>
      <c r="G52" s="54">
        <v>45219</v>
      </c>
      <c r="H52" s="55" t="s">
        <v>323</v>
      </c>
      <c r="I52" s="56">
        <v>4161</v>
      </c>
      <c r="J52" s="54">
        <v>45219</v>
      </c>
      <c r="K52" s="53" t="s">
        <v>21</v>
      </c>
      <c r="L52" s="56">
        <v>4161</v>
      </c>
      <c r="M52" s="55" t="s">
        <v>324</v>
      </c>
    </row>
    <row r="53" spans="1:13" s="28" customFormat="1" ht="105">
      <c r="A53" s="19" t="s">
        <v>16</v>
      </c>
      <c r="B53" s="20">
        <v>47</v>
      </c>
      <c r="C53" s="52">
        <v>12891300000197</v>
      </c>
      <c r="D53" s="53" t="s">
        <v>325</v>
      </c>
      <c r="E53" s="30" t="s">
        <v>326</v>
      </c>
      <c r="F53" s="31" t="s">
        <v>327</v>
      </c>
      <c r="G53" s="54">
        <v>45219</v>
      </c>
      <c r="H53" s="55" t="s">
        <v>328</v>
      </c>
      <c r="I53" s="56">
        <v>263166.84000000003</v>
      </c>
      <c r="J53" s="54">
        <v>45219</v>
      </c>
      <c r="K53" s="53" t="s">
        <v>21</v>
      </c>
      <c r="L53" s="56">
        <f>224739.4+13158.34+3158</f>
        <v>241055.74</v>
      </c>
      <c r="M53" s="55" t="s">
        <v>329</v>
      </c>
    </row>
    <row r="54" spans="1:13" s="28" customFormat="1" ht="135">
      <c r="A54" s="19" t="s">
        <v>16</v>
      </c>
      <c r="B54" s="20">
        <v>48</v>
      </c>
      <c r="C54" s="52">
        <v>11699529000161</v>
      </c>
      <c r="D54" s="53" t="s">
        <v>312</v>
      </c>
      <c r="E54" s="65" t="s">
        <v>330</v>
      </c>
      <c r="F54" s="31" t="s">
        <v>331</v>
      </c>
      <c r="G54" s="54">
        <v>45219</v>
      </c>
      <c r="H54" s="55" t="s">
        <v>332</v>
      </c>
      <c r="I54" s="59">
        <v>33200</v>
      </c>
      <c r="J54" s="54">
        <v>45219</v>
      </c>
      <c r="K54" s="53" t="s">
        <v>21</v>
      </c>
      <c r="L54" s="59">
        <v>33200</v>
      </c>
      <c r="M54" s="55" t="s">
        <v>333</v>
      </c>
    </row>
    <row r="55" spans="1:13" s="28" customFormat="1" ht="120">
      <c r="A55" s="19" t="s">
        <v>16</v>
      </c>
      <c r="B55" s="20">
        <v>49</v>
      </c>
      <c r="C55" s="52">
        <v>11699529000161</v>
      </c>
      <c r="D55" s="53" t="s">
        <v>312</v>
      </c>
      <c r="E55" s="65" t="s">
        <v>334</v>
      </c>
      <c r="F55" s="31" t="s">
        <v>335</v>
      </c>
      <c r="G55" s="54">
        <v>45219</v>
      </c>
      <c r="H55" s="55" t="s">
        <v>336</v>
      </c>
      <c r="I55" s="56">
        <v>669</v>
      </c>
      <c r="J55" s="54">
        <v>45219</v>
      </c>
      <c r="K55" s="53" t="s">
        <v>21</v>
      </c>
      <c r="L55" s="56">
        <v>669</v>
      </c>
      <c r="M55" s="55" t="s">
        <v>337</v>
      </c>
    </row>
    <row r="56" spans="1:13" ht="120">
      <c r="A56" s="19" t="s">
        <v>16</v>
      </c>
      <c r="B56" s="20">
        <v>50</v>
      </c>
      <c r="C56" s="52">
        <v>11699529000161</v>
      </c>
      <c r="D56" s="53" t="s">
        <v>312</v>
      </c>
      <c r="E56" s="65" t="s">
        <v>338</v>
      </c>
      <c r="F56" s="31" t="s">
        <v>339</v>
      </c>
      <c r="G56" s="54">
        <v>45219</v>
      </c>
      <c r="H56" s="55" t="s">
        <v>340</v>
      </c>
      <c r="I56" s="56">
        <v>7178</v>
      </c>
      <c r="J56" s="57">
        <v>45219</v>
      </c>
      <c r="K56" s="53" t="s">
        <v>21</v>
      </c>
      <c r="L56" s="56">
        <v>7178</v>
      </c>
      <c r="M56" s="55" t="s">
        <v>341</v>
      </c>
    </row>
    <row r="57" spans="1:13" s="28" customFormat="1" ht="90">
      <c r="A57" s="19" t="s">
        <v>16</v>
      </c>
      <c r="B57" s="20">
        <v>51</v>
      </c>
      <c r="C57" s="52">
        <v>12891300000197</v>
      </c>
      <c r="D57" s="53" t="s">
        <v>325</v>
      </c>
      <c r="E57" s="30" t="s">
        <v>342</v>
      </c>
      <c r="F57" s="31" t="s">
        <v>343</v>
      </c>
      <c r="G57" s="54">
        <v>45219</v>
      </c>
      <c r="H57" s="55" t="s">
        <v>344</v>
      </c>
      <c r="I57" s="56">
        <v>3300</v>
      </c>
      <c r="J57" s="54">
        <v>45219</v>
      </c>
      <c r="K57" s="53" t="s">
        <v>21</v>
      </c>
      <c r="L57" s="56">
        <f>3095.4+165+39.6</f>
        <v>3300</v>
      </c>
      <c r="M57" s="55" t="s">
        <v>329</v>
      </c>
    </row>
    <row r="58" spans="1:13" s="28" customFormat="1" ht="105">
      <c r="A58" s="19" t="s">
        <v>16</v>
      </c>
      <c r="B58" s="20">
        <v>52</v>
      </c>
      <c r="C58" s="52">
        <v>34028316000375</v>
      </c>
      <c r="D58" s="53" t="s">
        <v>345</v>
      </c>
      <c r="E58" s="22" t="s">
        <v>346</v>
      </c>
      <c r="F58" s="23" t="s">
        <v>347</v>
      </c>
      <c r="G58" s="54">
        <v>45219</v>
      </c>
      <c r="H58" s="55" t="s">
        <v>348</v>
      </c>
      <c r="I58" s="56">
        <v>5942.79</v>
      </c>
      <c r="J58" s="54">
        <v>45219</v>
      </c>
      <c r="K58" s="53" t="s">
        <v>21</v>
      </c>
      <c r="L58" s="56">
        <v>5942.79</v>
      </c>
      <c r="M58" s="55" t="s">
        <v>349</v>
      </c>
    </row>
    <row r="59" spans="1:13" s="28" customFormat="1" ht="120">
      <c r="A59" s="19" t="s">
        <v>16</v>
      </c>
      <c r="B59" s="20">
        <v>53</v>
      </c>
      <c r="C59" s="52">
        <v>7273545000110</v>
      </c>
      <c r="D59" s="53" t="s">
        <v>275</v>
      </c>
      <c r="E59" s="22" t="s">
        <v>350</v>
      </c>
      <c r="F59" s="23" t="s">
        <v>351</v>
      </c>
      <c r="G59" s="54">
        <v>45219</v>
      </c>
      <c r="H59" s="55" t="s">
        <v>352</v>
      </c>
      <c r="I59" s="56">
        <v>3600</v>
      </c>
      <c r="J59" s="54">
        <v>45219</v>
      </c>
      <c r="K59" s="53" t="s">
        <v>21</v>
      </c>
      <c r="L59" s="56">
        <f>3420+180</f>
        <v>3600</v>
      </c>
      <c r="M59" s="55" t="s">
        <v>353</v>
      </c>
    </row>
    <row r="60" spans="1:13" s="28" customFormat="1" ht="120">
      <c r="A60" s="19" t="s">
        <v>16</v>
      </c>
      <c r="B60" s="20">
        <v>54</v>
      </c>
      <c r="C60" s="52">
        <v>7273545000110</v>
      </c>
      <c r="D60" s="53" t="s">
        <v>275</v>
      </c>
      <c r="E60" s="22" t="s">
        <v>354</v>
      </c>
      <c r="F60" s="23" t="s">
        <v>355</v>
      </c>
      <c r="G60" s="54">
        <v>45219</v>
      </c>
      <c r="H60" s="55" t="s">
        <v>356</v>
      </c>
      <c r="I60" s="56">
        <v>5800</v>
      </c>
      <c r="J60" s="54">
        <v>45219</v>
      </c>
      <c r="K60" s="53" t="s">
        <v>21</v>
      </c>
      <c r="L60" s="56">
        <f>5510+290</f>
        <v>5800</v>
      </c>
      <c r="M60" s="55" t="s">
        <v>357</v>
      </c>
    </row>
    <row r="61" spans="1:13" s="28" customFormat="1" ht="120">
      <c r="A61" s="19" t="s">
        <v>16</v>
      </c>
      <c r="B61" s="20">
        <v>55</v>
      </c>
      <c r="C61" s="29">
        <v>84544469000181</v>
      </c>
      <c r="D61" s="21" t="s">
        <v>188</v>
      </c>
      <c r="E61" s="30" t="s">
        <v>358</v>
      </c>
      <c r="F61" s="31" t="s">
        <v>359</v>
      </c>
      <c r="G61" s="24">
        <v>45224</v>
      </c>
      <c r="H61" s="25" t="s">
        <v>360</v>
      </c>
      <c r="I61" s="26">
        <v>3795.9</v>
      </c>
      <c r="J61" s="27">
        <v>45224</v>
      </c>
      <c r="K61" s="53" t="s">
        <v>21</v>
      </c>
      <c r="L61" s="26">
        <f>3606.1+189.8</f>
        <v>3795.9</v>
      </c>
      <c r="M61" s="25" t="s">
        <v>361</v>
      </c>
    </row>
    <row r="62" spans="1:13" s="28" customFormat="1" ht="135">
      <c r="A62" s="19" t="s">
        <v>16</v>
      </c>
      <c r="B62" s="20">
        <v>56</v>
      </c>
      <c r="C62" s="52">
        <v>5926726000173</v>
      </c>
      <c r="D62" s="53" t="s">
        <v>362</v>
      </c>
      <c r="E62" s="22" t="s">
        <v>363</v>
      </c>
      <c r="F62" s="23" t="s">
        <v>364</v>
      </c>
      <c r="G62" s="54">
        <v>45224</v>
      </c>
      <c r="H62" s="55" t="s">
        <v>365</v>
      </c>
      <c r="I62" s="56">
        <v>10783.33</v>
      </c>
      <c r="J62" s="54">
        <v>45224</v>
      </c>
      <c r="K62" s="53" t="s">
        <v>21</v>
      </c>
      <c r="L62" s="56">
        <f>10265.73+517.6</f>
        <v>10783.33</v>
      </c>
      <c r="M62" s="55" t="s">
        <v>366</v>
      </c>
    </row>
    <row r="63" spans="1:13" s="28" customFormat="1" ht="90">
      <c r="A63" s="19" t="s">
        <v>16</v>
      </c>
      <c r="B63" s="20">
        <v>57</v>
      </c>
      <c r="C63" s="52">
        <v>11699529000161</v>
      </c>
      <c r="D63" s="53" t="s">
        <v>312</v>
      </c>
      <c r="E63" s="63" t="s">
        <v>367</v>
      </c>
      <c r="F63" s="23" t="s">
        <v>368</v>
      </c>
      <c r="G63" s="54">
        <v>45224</v>
      </c>
      <c r="H63" s="55" t="s">
        <v>369</v>
      </c>
      <c r="I63" s="56">
        <v>22000</v>
      </c>
      <c r="J63" s="54">
        <v>45224</v>
      </c>
      <c r="K63" s="53" t="s">
        <v>21</v>
      </c>
      <c r="L63" s="56">
        <v>22000</v>
      </c>
      <c r="M63" s="55" t="s">
        <v>370</v>
      </c>
    </row>
    <row r="64" spans="1:13" s="28" customFormat="1" ht="105">
      <c r="A64" s="19" t="s">
        <v>16</v>
      </c>
      <c r="B64" s="20">
        <v>58</v>
      </c>
      <c r="C64" s="52">
        <v>8703044000190</v>
      </c>
      <c r="D64" s="53" t="s">
        <v>371</v>
      </c>
      <c r="E64" s="63" t="s">
        <v>372</v>
      </c>
      <c r="F64" s="23" t="s">
        <v>373</v>
      </c>
      <c r="G64" s="54">
        <v>45224</v>
      </c>
      <c r="H64" s="55" t="s">
        <v>374</v>
      </c>
      <c r="I64" s="56">
        <v>5000</v>
      </c>
      <c r="J64" s="54">
        <v>45224</v>
      </c>
      <c r="K64" s="53" t="s">
        <v>21</v>
      </c>
      <c r="L64" s="56">
        <v>5000</v>
      </c>
      <c r="M64" s="55" t="s">
        <v>375</v>
      </c>
    </row>
    <row r="65" spans="1:13" s="28" customFormat="1" ht="120">
      <c r="A65" s="19" t="s">
        <v>16</v>
      </c>
      <c r="B65" s="20">
        <v>59</v>
      </c>
      <c r="C65" s="52">
        <v>2593165000140</v>
      </c>
      <c r="D65" s="53" t="s">
        <v>376</v>
      </c>
      <c r="E65" s="22" t="s">
        <v>377</v>
      </c>
      <c r="F65" s="23" t="s">
        <v>378</v>
      </c>
      <c r="G65" s="54">
        <v>45224</v>
      </c>
      <c r="H65" s="55" t="s">
        <v>379</v>
      </c>
      <c r="I65" s="59">
        <v>96900</v>
      </c>
      <c r="J65" s="54">
        <v>45224</v>
      </c>
      <c r="K65" s="53" t="s">
        <v>21</v>
      </c>
      <c r="L65" s="59">
        <f>92248.8+4651.2</f>
        <v>96900</v>
      </c>
      <c r="M65" s="55" t="s">
        <v>380</v>
      </c>
    </row>
    <row r="66" spans="1:13" s="28" customFormat="1" ht="105">
      <c r="A66" s="19" t="s">
        <v>16</v>
      </c>
      <c r="B66" s="20">
        <v>60</v>
      </c>
      <c r="C66" s="52">
        <v>76535764000143</v>
      </c>
      <c r="D66" s="53" t="s">
        <v>144</v>
      </c>
      <c r="E66" s="22" t="s">
        <v>381</v>
      </c>
      <c r="F66" s="23" t="s">
        <v>382</v>
      </c>
      <c r="G66" s="54">
        <v>45229</v>
      </c>
      <c r="H66" s="55" t="s">
        <v>383</v>
      </c>
      <c r="I66" s="59">
        <v>291.08999999999997</v>
      </c>
      <c r="J66" s="54">
        <v>45229</v>
      </c>
      <c r="K66" s="53" t="s">
        <v>21</v>
      </c>
      <c r="L66" s="59">
        <f>277.12+13.97</f>
        <v>291.09000000000003</v>
      </c>
      <c r="M66" s="55" t="s">
        <v>384</v>
      </c>
    </row>
    <row r="67" spans="1:13" s="28" customFormat="1" ht="120">
      <c r="A67" s="19" t="s">
        <v>16</v>
      </c>
      <c r="B67" s="20">
        <v>61</v>
      </c>
      <c r="C67" s="52">
        <v>4320180000140</v>
      </c>
      <c r="D67" s="53" t="s">
        <v>161</v>
      </c>
      <c r="E67" s="22" t="s">
        <v>385</v>
      </c>
      <c r="F67" s="23" t="s">
        <v>386</v>
      </c>
      <c r="G67" s="54">
        <v>45229</v>
      </c>
      <c r="H67" s="55" t="s">
        <v>387</v>
      </c>
      <c r="I67" s="59">
        <v>127</v>
      </c>
      <c r="J67" s="54">
        <v>45229</v>
      </c>
      <c r="K67" s="53" t="s">
        <v>21</v>
      </c>
      <c r="L67" s="59">
        <v>127</v>
      </c>
      <c r="M67" s="55" t="s">
        <v>388</v>
      </c>
    </row>
    <row r="68" spans="1:13" s="28" customFormat="1" ht="105">
      <c r="A68" s="19" t="s">
        <v>16</v>
      </c>
      <c r="B68" s="20">
        <v>62</v>
      </c>
      <c r="C68" s="52">
        <v>34507590000165</v>
      </c>
      <c r="D68" s="53" t="s">
        <v>389</v>
      </c>
      <c r="E68" s="63" t="s">
        <v>390</v>
      </c>
      <c r="F68" s="23" t="s">
        <v>391</v>
      </c>
      <c r="G68" s="54">
        <v>45229</v>
      </c>
      <c r="H68" s="55" t="s">
        <v>392</v>
      </c>
      <c r="I68" s="59">
        <v>8580</v>
      </c>
      <c r="J68" s="54">
        <v>45230</v>
      </c>
      <c r="K68" s="53" t="s">
        <v>21</v>
      </c>
      <c r="L68" s="59">
        <f>8234.23+345.77</f>
        <v>8580</v>
      </c>
      <c r="M68" s="55" t="s">
        <v>393</v>
      </c>
    </row>
    <row r="69" spans="1:13" s="28" customFormat="1" ht="120">
      <c r="A69" s="19" t="s">
        <v>16</v>
      </c>
      <c r="B69" s="20">
        <v>63</v>
      </c>
      <c r="C69" s="52">
        <v>26605545000115</v>
      </c>
      <c r="D69" s="53" t="s">
        <v>156</v>
      </c>
      <c r="E69" s="22" t="s">
        <v>394</v>
      </c>
      <c r="F69" s="23" t="s">
        <v>395</v>
      </c>
      <c r="G69" s="54">
        <v>45230</v>
      </c>
      <c r="H69" s="55" t="s">
        <v>396</v>
      </c>
      <c r="I69" s="59">
        <v>49400</v>
      </c>
      <c r="J69" s="54">
        <v>45230</v>
      </c>
      <c r="K69" s="53" t="s">
        <v>21</v>
      </c>
      <c r="L69" s="59">
        <f>47028.8+2371.2</f>
        <v>49400</v>
      </c>
      <c r="M69" s="55" t="s">
        <v>397</v>
      </c>
    </row>
    <row r="70" spans="1:13" s="28" customFormat="1" ht="105">
      <c r="A70" s="19" t="s">
        <v>16</v>
      </c>
      <c r="B70" s="20">
        <v>64</v>
      </c>
      <c r="C70" s="52">
        <v>18284407000153</v>
      </c>
      <c r="D70" s="53" t="s">
        <v>398</v>
      </c>
      <c r="E70" s="22" t="s">
        <v>399</v>
      </c>
      <c r="F70" s="23" t="s">
        <v>400</v>
      </c>
      <c r="G70" s="54">
        <v>45230</v>
      </c>
      <c r="H70" s="55" t="s">
        <v>401</v>
      </c>
      <c r="I70" s="59">
        <v>113746.81</v>
      </c>
      <c r="J70" s="54">
        <v>45230</v>
      </c>
      <c r="K70" s="53" t="s">
        <v>21</v>
      </c>
      <c r="L70" s="59">
        <v>113746.81</v>
      </c>
      <c r="M70" s="55" t="s">
        <v>402</v>
      </c>
    </row>
    <row r="71" spans="1:13" s="28" customFormat="1" ht="105">
      <c r="A71" s="19" t="s">
        <v>16</v>
      </c>
      <c r="B71" s="20">
        <v>65</v>
      </c>
      <c r="C71" s="52">
        <v>4407920000180</v>
      </c>
      <c r="D71" s="53" t="s">
        <v>403</v>
      </c>
      <c r="E71" s="22" t="s">
        <v>404</v>
      </c>
      <c r="F71" s="23" t="s">
        <v>405</v>
      </c>
      <c r="G71" s="54">
        <v>45230</v>
      </c>
      <c r="H71" s="55" t="s">
        <v>406</v>
      </c>
      <c r="I71" s="59">
        <v>3387.67</v>
      </c>
      <c r="J71" s="54">
        <v>45230</v>
      </c>
      <c r="K71" s="53" t="s">
        <v>21</v>
      </c>
      <c r="L71" s="59">
        <f>3218.29+169.38</f>
        <v>3387.67</v>
      </c>
      <c r="M71" s="55" t="s">
        <v>407</v>
      </c>
    </row>
    <row r="72" spans="1:13" s="28" customFormat="1" ht="135">
      <c r="A72" s="19" t="s">
        <v>16</v>
      </c>
      <c r="B72" s="20">
        <v>66</v>
      </c>
      <c r="C72" s="52">
        <v>4301769000109</v>
      </c>
      <c r="D72" s="53" t="s">
        <v>408</v>
      </c>
      <c r="E72" s="22" t="s">
        <v>409</v>
      </c>
      <c r="F72" s="23" t="s">
        <v>410</v>
      </c>
      <c r="G72" s="54">
        <v>45230</v>
      </c>
      <c r="H72" s="55" t="s">
        <v>411</v>
      </c>
      <c r="I72" s="59">
        <v>6495.3</v>
      </c>
      <c r="J72" s="54">
        <v>45230</v>
      </c>
      <c r="K72" s="53" t="s">
        <v>21</v>
      </c>
      <c r="L72" s="59">
        <v>6495.3</v>
      </c>
      <c r="M72" s="55" t="s">
        <v>412</v>
      </c>
    </row>
    <row r="73" spans="1:13" s="28" customFormat="1" ht="90">
      <c r="A73" s="19" t="s">
        <v>16</v>
      </c>
      <c r="B73" s="20">
        <v>67</v>
      </c>
      <c r="C73" s="52">
        <v>86781069000115</v>
      </c>
      <c r="D73" s="53" t="s">
        <v>413</v>
      </c>
      <c r="E73" s="63" t="s">
        <v>414</v>
      </c>
      <c r="F73" s="23" t="s">
        <v>415</v>
      </c>
      <c r="G73" s="54">
        <v>45230</v>
      </c>
      <c r="H73" s="55" t="s">
        <v>416</v>
      </c>
      <c r="I73" s="59">
        <v>8988.75</v>
      </c>
      <c r="J73" s="54">
        <v>45230</v>
      </c>
      <c r="K73" s="53" t="s">
        <v>21</v>
      </c>
      <c r="L73" s="59">
        <f>8557.29+431.46</f>
        <v>8988.75</v>
      </c>
      <c r="M73" s="55" t="s">
        <v>417</v>
      </c>
    </row>
    <row r="74" spans="1:13" s="28" customFormat="1" ht="135">
      <c r="A74" s="19" t="s">
        <v>16</v>
      </c>
      <c r="B74" s="20">
        <v>68</v>
      </c>
      <c r="C74" s="52">
        <v>26605545000115</v>
      </c>
      <c r="D74" s="53" t="s">
        <v>156</v>
      </c>
      <c r="E74" s="22" t="s">
        <v>418</v>
      </c>
      <c r="F74" s="23" t="s">
        <v>419</v>
      </c>
      <c r="G74" s="54">
        <v>45230</v>
      </c>
      <c r="H74" s="55" t="s">
        <v>420</v>
      </c>
      <c r="I74" s="59">
        <v>49400</v>
      </c>
      <c r="J74" s="54">
        <v>45230</v>
      </c>
      <c r="K74" s="53" t="s">
        <v>21</v>
      </c>
      <c r="L74" s="59">
        <f>47028.8+2371.2</f>
        <v>49400</v>
      </c>
      <c r="M74" s="55" t="s">
        <v>421</v>
      </c>
    </row>
    <row r="75" spans="1:13" s="28" customFormat="1" ht="105">
      <c r="A75" s="19" t="s">
        <v>16</v>
      </c>
      <c r="B75" s="20">
        <v>69</v>
      </c>
      <c r="C75" s="52">
        <v>7797967000195</v>
      </c>
      <c r="D75" s="53" t="s">
        <v>422</v>
      </c>
      <c r="E75" s="22" t="s">
        <v>423</v>
      </c>
      <c r="F75" s="23" t="s">
        <v>424</v>
      </c>
      <c r="G75" s="54">
        <v>45230</v>
      </c>
      <c r="H75" s="55" t="s">
        <v>425</v>
      </c>
      <c r="I75" s="59">
        <v>11580</v>
      </c>
      <c r="J75" s="54">
        <v>45230</v>
      </c>
      <c r="K75" s="53" t="s">
        <v>21</v>
      </c>
      <c r="L75" s="59">
        <f>11024.16+555.84</f>
        <v>11580</v>
      </c>
      <c r="M75" s="55" t="s">
        <v>426</v>
      </c>
    </row>
    <row r="76" spans="1:13" s="28" customFormat="1" ht="135">
      <c r="A76" s="19" t="s">
        <v>16</v>
      </c>
      <c r="B76" s="20">
        <v>70</v>
      </c>
      <c r="C76" s="52">
        <v>26722189000110</v>
      </c>
      <c r="D76" s="53" t="s">
        <v>134</v>
      </c>
      <c r="E76" s="22" t="s">
        <v>427</v>
      </c>
      <c r="F76" s="23" t="s">
        <v>428</v>
      </c>
      <c r="G76" s="54">
        <v>45230</v>
      </c>
      <c r="H76" s="55" t="s">
        <v>429</v>
      </c>
      <c r="I76" s="59">
        <v>1343.29</v>
      </c>
      <c r="J76" s="54">
        <v>45230</v>
      </c>
      <c r="K76" s="53" t="s">
        <v>21</v>
      </c>
      <c r="L76" s="59">
        <f>1313.77+29.52</f>
        <v>1343.29</v>
      </c>
      <c r="M76" s="55" t="s">
        <v>430</v>
      </c>
    </row>
    <row r="77" spans="1:13" ht="15" customHeight="1">
      <c r="A77" s="36" t="s">
        <v>85</v>
      </c>
      <c r="B77" s="36"/>
      <c r="C77" s="36"/>
      <c r="D77" s="4"/>
      <c r="K77" s="69"/>
    </row>
    <row r="78" spans="1:13" ht="15" customHeight="1">
      <c r="A78" s="40" t="str">
        <f>[1]Bens!A23</f>
        <v>Data da última atualização: 03/11/2023</v>
      </c>
      <c r="B78" s="41"/>
      <c r="C78" s="4"/>
      <c r="D78" s="2"/>
    </row>
    <row r="79" spans="1:13" ht="15" customHeight="1">
      <c r="A79" s="77" t="s">
        <v>87</v>
      </c>
      <c r="B79" s="77"/>
      <c r="C79" s="77"/>
      <c r="D79" s="77"/>
    </row>
    <row r="80" spans="1:13" ht="15" customHeight="1">
      <c r="A80" s="77" t="s">
        <v>88</v>
      </c>
      <c r="B80" s="77"/>
      <c r="C80" s="77"/>
      <c r="D80" s="77"/>
    </row>
    <row r="81" spans="1:4" ht="15" customHeight="1">
      <c r="A81" s="44" t="s">
        <v>89</v>
      </c>
      <c r="B81" s="44"/>
      <c r="C81" s="44"/>
      <c r="D81" s="2"/>
    </row>
    <row r="82" spans="1:4" ht="15" customHeight="1"/>
    <row r="83" spans="1:4" ht="15" customHeight="1"/>
    <row r="84" spans="1:4" ht="15" customHeight="1"/>
    <row r="85" spans="1:4" ht="15" customHeight="1"/>
    <row r="86" spans="1:4" ht="15" customHeight="1"/>
    <row r="87" spans="1:4" ht="15" customHeight="1"/>
    <row r="88" spans="1:4" ht="15" customHeight="1"/>
    <row r="89" spans="1:4" ht="15" customHeight="1"/>
    <row r="90" spans="1:4" ht="15" customHeight="1"/>
    <row r="91" spans="1:4" ht="15" customHeight="1"/>
    <row r="92" spans="1:4" ht="15" customHeight="1"/>
    <row r="93" spans="1:4" ht="15" customHeight="1"/>
    <row r="94" spans="1:4" ht="15" customHeight="1"/>
    <row r="95" spans="1:4" ht="15" customHeight="1"/>
    <row r="96" spans="1:4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48.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</sheetData>
  <mergeCells count="5">
    <mergeCell ref="A2:M2"/>
    <mergeCell ref="A3:E3"/>
    <mergeCell ref="A5:L5"/>
    <mergeCell ref="A79:D79"/>
    <mergeCell ref="A80:D80"/>
  </mergeCells>
  <conditionalFormatting sqref="C19 C23:C24 C28:C31 C37 C52:C54 C58:C59 C40:C43 C48:C50 C62:C76">
    <cfRule type="cellIs" dxfId="49" priority="47" operator="between">
      <formula>111111111</formula>
      <formula>99999999999</formula>
    </cfRule>
    <cfRule type="cellIs" dxfId="48" priority="48" operator="between">
      <formula>111111111111</formula>
      <formula>99999999999999</formula>
    </cfRule>
  </conditionalFormatting>
  <conditionalFormatting sqref="C20">
    <cfRule type="cellIs" dxfId="47" priority="45" operator="between">
      <formula>111111111</formula>
      <formula>99999999999</formula>
    </cfRule>
    <cfRule type="cellIs" dxfId="46" priority="46" operator="between">
      <formula>111111111111</formula>
      <formula>99999999999999</formula>
    </cfRule>
  </conditionalFormatting>
  <conditionalFormatting sqref="C21">
    <cfRule type="cellIs" dxfId="45" priority="43" operator="between">
      <formula>111111111</formula>
      <formula>99999999999</formula>
    </cfRule>
    <cfRule type="cellIs" dxfId="44" priority="44" operator="between">
      <formula>111111111111</formula>
      <formula>99999999999999</formula>
    </cfRule>
  </conditionalFormatting>
  <conditionalFormatting sqref="C22">
    <cfRule type="cellIs" dxfId="43" priority="41" operator="between">
      <formula>111111111</formula>
      <formula>99999999999</formula>
    </cfRule>
    <cfRule type="cellIs" dxfId="42" priority="42" operator="between">
      <formula>111111111111</formula>
      <formula>99999999999999</formula>
    </cfRule>
  </conditionalFormatting>
  <conditionalFormatting sqref="C32:C36">
    <cfRule type="cellIs" dxfId="41" priority="39" operator="between">
      <formula>111111111</formula>
      <formula>99999999999</formula>
    </cfRule>
    <cfRule type="cellIs" dxfId="40" priority="40" operator="between">
      <formula>111111111111</formula>
      <formula>99999999999999</formula>
    </cfRule>
  </conditionalFormatting>
  <conditionalFormatting sqref="C51">
    <cfRule type="cellIs" dxfId="39" priority="37" operator="between">
      <formula>111111111</formula>
      <formula>99999999999</formula>
    </cfRule>
    <cfRule type="cellIs" dxfId="38" priority="38" operator="between">
      <formula>111111111111</formula>
      <formula>99999999999999</formula>
    </cfRule>
  </conditionalFormatting>
  <conditionalFormatting sqref="C56">
    <cfRule type="cellIs" dxfId="37" priority="35" operator="between">
      <formula>111111111</formula>
      <formula>99999999999</formula>
    </cfRule>
    <cfRule type="cellIs" dxfId="36" priority="36" operator="between">
      <formula>111111111111</formula>
      <formula>99999999999999</formula>
    </cfRule>
  </conditionalFormatting>
  <conditionalFormatting sqref="C7:C15">
    <cfRule type="cellIs" dxfId="35" priority="33" operator="between">
      <formula>111111111</formula>
      <formula>99999999999</formula>
    </cfRule>
    <cfRule type="cellIs" dxfId="34" priority="34" operator="between">
      <formula>111111111111</formula>
      <formula>99999999999999</formula>
    </cfRule>
  </conditionalFormatting>
  <conditionalFormatting sqref="C16">
    <cfRule type="cellIs" dxfId="33" priority="31" operator="between">
      <formula>111111111</formula>
      <formula>99999999999</formula>
    </cfRule>
    <cfRule type="cellIs" dxfId="32" priority="32" operator="between">
      <formula>111111111111</formula>
      <formula>99999999999999</formula>
    </cfRule>
  </conditionalFormatting>
  <conditionalFormatting sqref="C17">
    <cfRule type="cellIs" dxfId="31" priority="29" operator="between">
      <formula>111111111</formula>
      <formula>99999999999</formula>
    </cfRule>
    <cfRule type="cellIs" dxfId="30" priority="30" operator="between">
      <formula>111111111111</formula>
      <formula>99999999999999</formula>
    </cfRule>
  </conditionalFormatting>
  <conditionalFormatting sqref="C18">
    <cfRule type="cellIs" dxfId="29" priority="27" operator="between">
      <formula>111111111</formula>
      <formula>99999999999</formula>
    </cfRule>
    <cfRule type="cellIs" dxfId="28" priority="28" operator="between">
      <formula>111111111111</formula>
      <formula>99999999999999</formula>
    </cfRule>
  </conditionalFormatting>
  <conditionalFormatting sqref="C25">
    <cfRule type="cellIs" dxfId="27" priority="25" operator="between">
      <formula>111111111</formula>
      <formula>99999999999</formula>
    </cfRule>
    <cfRule type="cellIs" dxfId="26" priority="26" operator="between">
      <formula>111111111111</formula>
      <formula>99999999999999</formula>
    </cfRule>
  </conditionalFormatting>
  <conditionalFormatting sqref="C26">
    <cfRule type="cellIs" dxfId="25" priority="23" operator="between">
      <formula>111111111</formula>
      <formula>99999999999</formula>
    </cfRule>
    <cfRule type="cellIs" dxfId="24" priority="24" operator="between">
      <formula>111111111111</formula>
      <formula>99999999999999</formula>
    </cfRule>
  </conditionalFormatting>
  <conditionalFormatting sqref="C27">
    <cfRule type="cellIs" dxfId="23" priority="21" operator="between">
      <formula>111111111</formula>
      <formula>99999999999</formula>
    </cfRule>
    <cfRule type="cellIs" dxfId="22" priority="22" operator="between">
      <formula>111111111111</formula>
      <formula>99999999999999</formula>
    </cfRule>
  </conditionalFormatting>
  <conditionalFormatting sqref="C38">
    <cfRule type="cellIs" dxfId="21" priority="19" operator="between">
      <formula>111111111</formula>
      <formula>99999999999</formula>
    </cfRule>
    <cfRule type="cellIs" dxfId="20" priority="20" operator="between">
      <formula>111111111111</formula>
      <formula>99999999999999</formula>
    </cfRule>
  </conditionalFormatting>
  <conditionalFormatting sqref="C39">
    <cfRule type="cellIs" dxfId="19" priority="17" operator="between">
      <formula>111111111</formula>
      <formula>99999999999</formula>
    </cfRule>
    <cfRule type="cellIs" dxfId="18" priority="18" operator="between">
      <formula>111111111111</formula>
      <formula>99999999999999</formula>
    </cfRule>
  </conditionalFormatting>
  <conditionalFormatting sqref="C44">
    <cfRule type="cellIs" dxfId="17" priority="15" operator="between">
      <formula>111111111</formula>
      <formula>99999999999</formula>
    </cfRule>
    <cfRule type="cellIs" dxfId="16" priority="16" operator="between">
      <formula>111111111111</formula>
      <formula>99999999999999</formula>
    </cfRule>
  </conditionalFormatting>
  <conditionalFormatting sqref="C45">
    <cfRule type="cellIs" dxfId="15" priority="13" operator="between">
      <formula>111111111</formula>
      <formula>99999999999</formula>
    </cfRule>
    <cfRule type="cellIs" dxfId="14" priority="14" operator="between">
      <formula>111111111111</formula>
      <formula>99999999999999</formula>
    </cfRule>
  </conditionalFormatting>
  <conditionalFormatting sqref="C46">
    <cfRule type="cellIs" dxfId="13" priority="11" operator="between">
      <formula>111111111</formula>
      <formula>99999999999</formula>
    </cfRule>
    <cfRule type="cellIs" dxfId="12" priority="12" operator="between">
      <formula>111111111111</formula>
      <formula>99999999999999</formula>
    </cfRule>
  </conditionalFormatting>
  <conditionalFormatting sqref="C47">
    <cfRule type="cellIs" dxfId="11" priority="9" operator="between">
      <formula>111111111</formula>
      <formula>99999999999</formula>
    </cfRule>
    <cfRule type="cellIs" dxfId="10" priority="10" operator="between">
      <formula>111111111111</formula>
      <formula>99999999999999</formula>
    </cfRule>
  </conditionalFormatting>
  <conditionalFormatting sqref="C55">
    <cfRule type="cellIs" dxfId="9" priority="7" operator="between">
      <formula>111111111</formula>
      <formula>99999999999</formula>
    </cfRule>
    <cfRule type="cellIs" dxfId="8" priority="8" operator="between">
      <formula>111111111111</formula>
      <formula>99999999999999</formula>
    </cfRule>
  </conditionalFormatting>
  <conditionalFormatting sqref="C57">
    <cfRule type="cellIs" dxfId="7" priority="5" operator="between">
      <formula>111111111</formula>
      <formula>99999999999</formula>
    </cfRule>
    <cfRule type="cellIs" dxfId="6" priority="6" operator="between">
      <formula>111111111111</formula>
      <formula>99999999999999</formula>
    </cfRule>
  </conditionalFormatting>
  <conditionalFormatting sqref="C60">
    <cfRule type="cellIs" dxfId="5" priority="3" operator="between">
      <formula>111111111</formula>
      <formula>99999999999</formula>
    </cfRule>
    <cfRule type="cellIs" dxfId="4" priority="4" operator="between">
      <formula>111111111111</formula>
      <formula>99999999999999</formula>
    </cfRule>
  </conditionalFormatting>
  <conditionalFormatting sqref="C61">
    <cfRule type="cellIs" dxfId="3" priority="1" operator="between">
      <formula>111111111</formula>
      <formula>99999999999</formula>
    </cfRule>
    <cfRule type="cellIs" dxfId="2" priority="2" operator="between">
      <formula>111111111111</formula>
      <formula>99999999999999</formula>
    </cfRule>
  </conditionalFormatting>
  <hyperlinks>
    <hyperlink ref="E20" r:id="rId1"/>
    <hyperlink ref="E61" r:id="rId2"/>
    <hyperlink ref="E35" r:id="rId3" display="https://www.mpam.mp.br/images/2%C2%BA_TA_ao_CT_008-2021_-_MP-PGJ_bc47a.pdf"/>
    <hyperlink ref="E70" r:id="rId4"/>
    <hyperlink ref="E7" r:id="rId5" display="https://www.mpam.mp.br/images/CT_19-2023_-_MP-PGJ_9ff27.pdf"/>
    <hyperlink ref="E11" r:id="rId6"/>
    <hyperlink ref="E76" r:id="rId7" display="https://www.mpam.mp.br/images/CT_18-2023_-MP-PGJ_367f2.pdf"/>
    <hyperlink ref="E14" r:id="rId8"/>
    <hyperlink ref="E15" r:id="rId9"/>
    <hyperlink ref="E16" r:id="rId10"/>
    <hyperlink ref="E17" r:id="rId11"/>
    <hyperlink ref="E18" r:id="rId12"/>
    <hyperlink ref="E43" r:id="rId13"/>
    <hyperlink ref="E44" r:id="rId14"/>
    <hyperlink ref="E45" r:id="rId15"/>
    <hyperlink ref="E46" r:id="rId16"/>
    <hyperlink ref="E47" r:id="rId17"/>
    <hyperlink ref="E40" r:id="rId18" display="https://www.mpam.mp.br/images/1_TA_ao_CT_N%C2%BA_033-2022_-_MP-PGJ_b9e3a.pdf"/>
    <hyperlink ref="E59" r:id="rId19" display="https://www.mpam.mp.br/images/1_TA_ao_CT_N%C2%BA_033-2022_-_MP-PGJ_b9e3a.pdf"/>
    <hyperlink ref="E60" r:id="rId20" display="https://www.mpam.mp.br/images/1_TA_ao_CT_N%C2%BA_033-2022_-_MP-PGJ_b9e3a.pdf"/>
    <hyperlink ref="E41" r:id="rId21" display="https://www.mpam.mp.br/images/CT_33-2022_-_MP-PGJ_f6e8b.pdf"/>
    <hyperlink ref="E24" r:id="rId22"/>
    <hyperlink ref="E25" r:id="rId23"/>
    <hyperlink ref="E26" r:id="rId24" display="https://www.mpam.mp.br/images/1%C2%BA_TAP_a_CT_n%C2%BA_26-2022_-_MP-PGJ_-_2022.003026_b6177.pdf"/>
    <hyperlink ref="E27" r:id="rId25" display="https://www.mpam.mp.br/images/1%C2%BA_TAP_a_CT_n%C2%BA_26-2022_-_MP-PGJ_-_2022.003026_b6177.pdf"/>
    <hyperlink ref="E48" r:id="rId26"/>
    <hyperlink ref="E58" r:id="rId27"/>
    <hyperlink ref="E72" r:id="rId28"/>
    <hyperlink ref="E49" r:id="rId29"/>
    <hyperlink ref="E65" r:id="rId30" display="https://www.mpam.mp.br/images/CT_n%C2%BA_034-2021-MP-PGJ_f1b15.pdf"/>
    <hyperlink ref="E53" r:id="rId31"/>
    <hyperlink ref="E57" r:id="rId32"/>
    <hyperlink ref="E36" r:id="rId33"/>
    <hyperlink ref="E22" r:id="rId34" display="https://www.mpam.mp.br/images/Contratos/2023/Carta_Contrato/CCT_n%C2%BA_06-MP-PGJ_2a292.pdf"/>
    <hyperlink ref="E37" r:id="rId35"/>
    <hyperlink ref="E38" r:id="rId36"/>
    <hyperlink ref="E39" r:id="rId37"/>
    <hyperlink ref="E62" r:id="rId38" display="https://www.mpam.mp.br/images/CT_15-2023_-_MP-PGJ_777a8.pdf"/>
    <hyperlink ref="E28" r:id="rId39"/>
    <hyperlink ref="E42" r:id="rId40"/>
    <hyperlink ref="E19" r:id="rId41"/>
    <hyperlink ref="E75" r:id="rId42"/>
    <hyperlink ref="E9" r:id="rId43" display="https://www.mpam.mp.br/images/1%C2%BA_TAP_a_CT_n%C2%BA_35-2018_-_MP-PGJ_-_2022.006802_d4bcf.pdf"/>
    <hyperlink ref="E10" r:id="rId44" display="https://www.mpam.mp.br/images/1%C2%BA_TAP_a_CT_n%C2%BA_35-2018_-_MP-PGJ_-_2022.006802_d4bcf.pdf"/>
    <hyperlink ref="E66" r:id="rId45"/>
    <hyperlink ref="E23" r:id="rId46"/>
    <hyperlink ref="E71" r:id="rId47"/>
    <hyperlink ref="E13" r:id="rId48"/>
    <hyperlink ref="E67" r:id="rId49"/>
    <hyperlink ref="E31" r:id="rId50"/>
    <hyperlink ref="E32" r:id="rId51"/>
    <hyperlink ref="E12" r:id="rId52" display="https://www.mpam.mp.br/images/1%C2%BA_TA_ao_CT_002-2020_-_MP-PGJ_47141.pdf"/>
    <hyperlink ref="E69" r:id="rId53"/>
    <hyperlink ref="E74" r:id="rId54" display="https://www.mpam.mp.br/images/CT_13-2023_-_MP-PGJ_33f21.pdf"/>
    <hyperlink ref="E21" r:id="rId55"/>
    <hyperlink ref="E29" r:id="rId56"/>
    <hyperlink ref="F7" r:id="rId57"/>
    <hyperlink ref="F8" r:id="rId58"/>
    <hyperlink ref="F9" r:id="rId59"/>
    <hyperlink ref="F10" r:id="rId60"/>
    <hyperlink ref="F11" r:id="rId61"/>
    <hyperlink ref="F12" r:id="rId62"/>
    <hyperlink ref="F13" r:id="rId63"/>
    <hyperlink ref="F14" r:id="rId64"/>
    <hyperlink ref="F15" r:id="rId65"/>
    <hyperlink ref="F16" r:id="rId66"/>
    <hyperlink ref="F20" r:id="rId67"/>
    <hyperlink ref="F61" r:id="rId68"/>
    <hyperlink ref="F70" r:id="rId69"/>
    <hyperlink ref="F76" r:id="rId70"/>
    <hyperlink ref="F17" r:id="rId71"/>
    <hyperlink ref="F18" r:id="rId72"/>
    <hyperlink ref="F43" r:id="rId73"/>
    <hyperlink ref="F44" r:id="rId74"/>
    <hyperlink ref="F45" r:id="rId75"/>
    <hyperlink ref="F46" r:id="rId76"/>
    <hyperlink ref="F47" r:id="rId77"/>
    <hyperlink ref="F40" r:id="rId78"/>
    <hyperlink ref="F41" r:id="rId79"/>
    <hyperlink ref="F59" r:id="rId80"/>
    <hyperlink ref="F60" r:id="rId81"/>
    <hyperlink ref="F24" r:id="rId82"/>
    <hyperlink ref="F25" r:id="rId83"/>
    <hyperlink ref="F26" r:id="rId84"/>
    <hyperlink ref="F27" r:id="rId85"/>
    <hyperlink ref="F48" r:id="rId86"/>
    <hyperlink ref="F58" r:id="rId87"/>
    <hyperlink ref="F72" r:id="rId88"/>
    <hyperlink ref="F49" r:id="rId89"/>
    <hyperlink ref="F65" r:id="rId90"/>
    <hyperlink ref="F30" r:id="rId91"/>
    <hyperlink ref="F53" r:id="rId92"/>
    <hyperlink ref="F57" r:id="rId93"/>
    <hyperlink ref="F36" r:id="rId94"/>
    <hyperlink ref="F22" r:id="rId95"/>
    <hyperlink ref="F37" r:id="rId96"/>
    <hyperlink ref="F38" r:id="rId97"/>
    <hyperlink ref="F39" r:id="rId98"/>
    <hyperlink ref="F62" r:id="rId99"/>
    <hyperlink ref="F28" r:id="rId100"/>
    <hyperlink ref="F42" r:id="rId101"/>
    <hyperlink ref="F19" r:id="rId102"/>
    <hyperlink ref="F75" r:id="rId103"/>
    <hyperlink ref="F33" r:id="rId104"/>
    <hyperlink ref="F34" r:id="rId105"/>
    <hyperlink ref="F66" r:id="rId106"/>
    <hyperlink ref="F23" r:id="rId107"/>
    <hyperlink ref="F71" r:id="rId108"/>
    <hyperlink ref="F50" r:id="rId109"/>
    <hyperlink ref="F51" r:id="rId110"/>
    <hyperlink ref="F52" r:id="rId111"/>
    <hyperlink ref="F54" r:id="rId112"/>
    <hyperlink ref="F55" r:id="rId113"/>
    <hyperlink ref="F56" r:id="rId114"/>
    <hyperlink ref="F63" r:id="rId115"/>
    <hyperlink ref="F68" r:id="rId116"/>
    <hyperlink ref="F64" r:id="rId117"/>
    <hyperlink ref="F67" r:id="rId118"/>
    <hyperlink ref="F31" r:id="rId119"/>
    <hyperlink ref="F32" r:id="rId120"/>
    <hyperlink ref="F69" r:id="rId121"/>
    <hyperlink ref="F74" r:id="rId122"/>
    <hyperlink ref="F21" r:id="rId123"/>
    <hyperlink ref="F29" r:id="rId124"/>
    <hyperlink ref="F73" r:id="rId125"/>
    <hyperlink ref="F35" r:id="rId126"/>
  </hyperlinks>
  <pageMargins left="0.23622047244094491" right="0.23622047244094491" top="0.35433070866141736" bottom="0.74803149606299213" header="0.31496062992125984" footer="0.31496062992125984"/>
  <pageSetup scale="43" orientation="portrait" r:id="rId127"/>
  <drawing r:id="rId12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="85" zoomScaleNormal="85" workbookViewId="0">
      <selection activeCell="K4" sqref="K4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4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2"/>
      <c r="D1" s="2"/>
      <c r="G1" s="4"/>
      <c r="H1" s="4"/>
      <c r="I1" s="4"/>
      <c r="J1" s="2"/>
    </row>
    <row r="2" spans="1:14" ht="18">
      <c r="A2" s="74" t="str">
        <f>[1]Bens!A2</f>
        <v>OUTUBRO/2023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4" ht="20.25">
      <c r="A3" s="75" t="s">
        <v>1</v>
      </c>
      <c r="B3" s="75"/>
      <c r="C3" s="75"/>
      <c r="D3" s="75"/>
      <c r="E3" s="75"/>
      <c r="G3" s="4"/>
      <c r="H3" s="4"/>
      <c r="I3" s="4"/>
      <c r="J3" s="2"/>
    </row>
    <row r="5" spans="1:14" ht="18">
      <c r="A5" s="76" t="s">
        <v>431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4" ht="31.5">
      <c r="A6" s="70" t="s">
        <v>3</v>
      </c>
      <c r="B6" s="70" t="s">
        <v>4</v>
      </c>
      <c r="C6" s="71" t="s">
        <v>5</v>
      </c>
      <c r="D6" s="71" t="s">
        <v>6</v>
      </c>
      <c r="E6" s="71" t="s">
        <v>7</v>
      </c>
      <c r="F6" s="70" t="s">
        <v>8</v>
      </c>
      <c r="G6" s="70" t="s">
        <v>9</v>
      </c>
      <c r="H6" s="72" t="s">
        <v>10</v>
      </c>
      <c r="I6" s="72" t="s">
        <v>11</v>
      </c>
      <c r="J6" s="71" t="s">
        <v>12</v>
      </c>
      <c r="K6" s="71" t="s">
        <v>13</v>
      </c>
      <c r="L6" s="71" t="s">
        <v>14</v>
      </c>
      <c r="M6" s="16" t="s">
        <v>15</v>
      </c>
    </row>
    <row r="7" spans="1:14" ht="165">
      <c r="A7" s="19" t="s">
        <v>16</v>
      </c>
      <c r="B7" s="20">
        <v>1</v>
      </c>
      <c r="C7" s="52">
        <v>7741892000120</v>
      </c>
      <c r="D7" s="53" t="s">
        <v>432</v>
      </c>
      <c r="E7" s="22" t="s">
        <v>433</v>
      </c>
      <c r="F7" s="58" t="s">
        <v>434</v>
      </c>
      <c r="G7" s="54">
        <v>45204</v>
      </c>
      <c r="H7" s="55" t="s">
        <v>435</v>
      </c>
      <c r="I7" s="73">
        <v>365111.38</v>
      </c>
      <c r="J7" s="57">
        <v>45215</v>
      </c>
      <c r="K7" s="53" t="s">
        <v>21</v>
      </c>
      <c r="L7" s="73">
        <f>340648.93+4381.33+20081.12</f>
        <v>365111.38</v>
      </c>
      <c r="M7" s="55" t="s">
        <v>436</v>
      </c>
      <c r="N7" s="3"/>
    </row>
    <row r="8" spans="1:14">
      <c r="A8" s="36" t="s">
        <v>85</v>
      </c>
      <c r="B8" s="36"/>
      <c r="C8" s="36"/>
      <c r="D8" s="4"/>
    </row>
    <row r="9" spans="1:14">
      <c r="A9" s="40" t="str">
        <f>[1]Bens!A23</f>
        <v>Data da última atualização: 03/11/2023</v>
      </c>
      <c r="B9" s="41"/>
      <c r="C9" s="4"/>
      <c r="D9" s="2"/>
    </row>
    <row r="10" spans="1:14">
      <c r="A10" s="77" t="s">
        <v>87</v>
      </c>
      <c r="B10" s="77"/>
      <c r="C10" s="77"/>
      <c r="D10" s="77"/>
    </row>
    <row r="11" spans="1:14">
      <c r="A11" s="77" t="s">
        <v>88</v>
      </c>
      <c r="B11" s="77"/>
      <c r="C11" s="77"/>
      <c r="D11" s="77"/>
    </row>
    <row r="12" spans="1:14">
      <c r="A12" s="44" t="s">
        <v>89</v>
      </c>
      <c r="B12" s="44"/>
      <c r="C12" s="44"/>
      <c r="D12" s="2"/>
    </row>
  </sheetData>
  <mergeCells count="5">
    <mergeCell ref="A2:M2"/>
    <mergeCell ref="A3:E3"/>
    <mergeCell ref="A5:L5"/>
    <mergeCell ref="A10:D10"/>
    <mergeCell ref="A11:D11"/>
  </mergeCells>
  <conditionalFormatting sqref="C7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E7" r:id="rId1" display="https://www.mpam.mp.br/images/Contratos/2023/Contrato/CT_01-2023_-_MP-PGJ.pdf_5d0ff.pdf"/>
    <hyperlink ref="F7" r:id="rId2"/>
  </hyperlinks>
  <pageMargins left="0.23622047244094491" right="0.23622047244094491" top="0.35433070866141736" bottom="0.74803149606299213" header="0.31496062992125984" footer="0.31496062992125984"/>
  <pageSetup scale="4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Bens</vt:lpstr>
      <vt:lpstr>Locações</vt:lpstr>
      <vt:lpstr>Serviços</vt:lpstr>
      <vt:lpstr>Obras</vt:lpstr>
      <vt:lpstr>Obras!Area_de_impressao</vt:lpstr>
      <vt:lpstr>Serviços!Area_de_impressao</vt:lpstr>
      <vt:lpstr>Bens!Titulos_de_impressao</vt:lpstr>
      <vt:lpstr>Locações!Titulos_de_impressao</vt:lpstr>
      <vt:lpstr>Obras!Titulos_de_impressao</vt:lpstr>
      <vt:lpstr>Serviços!Titulos_de_impressao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2024-03-20T12:50:27Z</cp:lastPrinted>
  <dcterms:created xsi:type="dcterms:W3CDTF">2024-03-19T15:48:01Z</dcterms:created>
  <dcterms:modified xsi:type="dcterms:W3CDTF">2024-03-20T12:50:47Z</dcterms:modified>
</cp:coreProperties>
</file>