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DOF\ANO 2023\TRANSPARÊNCIA\2- DETALHAMENTO DAS DESPESAS\"/>
    </mc:Choice>
  </mc:AlternateContent>
  <bookViews>
    <workbookView xWindow="0" yWindow="0" windowWidth="28800" windowHeight="11715" tabRatio="500"/>
  </bookViews>
  <sheets>
    <sheet name="Planilha1" sheetId="1" r:id="rId1"/>
  </sheets>
  <definedNames>
    <definedName name="_xlnm.Print_Area" localSheetId="0">Planilha1!$A$1:$O$120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9" i="1" l="1"/>
  <c r="N105" i="1"/>
  <c r="N109" i="1" s="1"/>
  <c r="N60" i="1"/>
  <c r="N77" i="1"/>
  <c r="N89" i="1" s="1"/>
  <c r="N86" i="1"/>
  <c r="B17" i="1"/>
  <c r="B14" i="1"/>
  <c r="N14" i="1"/>
  <c r="N41" i="1"/>
  <c r="B22" i="1"/>
  <c r="N21" i="1"/>
  <c r="N7" i="1" l="1"/>
  <c r="N49" i="1" s="1"/>
  <c r="M99" i="1"/>
  <c r="M105" i="1"/>
  <c r="M109" i="1"/>
  <c r="M60" i="1"/>
  <c r="M77" i="1"/>
  <c r="M86" i="1"/>
  <c r="M89" i="1"/>
  <c r="L99" i="1"/>
  <c r="L105" i="1"/>
  <c r="L109" i="1"/>
  <c r="L77" i="1"/>
  <c r="L86" i="1"/>
  <c r="L60" i="1"/>
  <c r="L89" i="1" s="1"/>
  <c r="M41" i="1"/>
  <c r="M14" i="1"/>
  <c r="B7" i="1"/>
  <c r="M21" i="1"/>
  <c r="M7" i="1"/>
  <c r="L41" i="1"/>
  <c r="L21" i="1"/>
  <c r="L14" i="1"/>
  <c r="L7" i="1"/>
  <c r="L49" i="1" s="1"/>
  <c r="K99" i="1"/>
  <c r="K105" i="1"/>
  <c r="K109" i="1"/>
  <c r="K86" i="1"/>
  <c r="K77" i="1"/>
  <c r="K60" i="1"/>
  <c r="K14" i="1"/>
  <c r="K41" i="1"/>
  <c r="K21" i="1"/>
  <c r="K7" i="1"/>
  <c r="J99" i="1"/>
  <c r="J105" i="1"/>
  <c r="J109" i="1"/>
  <c r="J86" i="1"/>
  <c r="J77" i="1"/>
  <c r="J60" i="1"/>
  <c r="J41" i="1"/>
  <c r="B21" i="1"/>
  <c r="J21" i="1"/>
  <c r="J14" i="1"/>
  <c r="J7" i="1"/>
  <c r="J49" i="1" s="1"/>
  <c r="I99" i="1"/>
  <c r="I105" i="1"/>
  <c r="I109" i="1"/>
  <c r="I77" i="1"/>
  <c r="I86" i="1"/>
  <c r="I60" i="1"/>
  <c r="I89" i="1" s="1"/>
  <c r="I41" i="1"/>
  <c r="I21" i="1"/>
  <c r="I14" i="1"/>
  <c r="I7" i="1"/>
  <c r="O31" i="1"/>
  <c r="O32" i="1"/>
  <c r="O33" i="1"/>
  <c r="O34" i="1"/>
  <c r="O37" i="1"/>
  <c r="O35" i="1"/>
  <c r="O23" i="1"/>
  <c r="H21" i="1"/>
  <c r="A111" i="1"/>
  <c r="H99" i="1"/>
  <c r="H105" i="1"/>
  <c r="H109" i="1"/>
  <c r="H86" i="1"/>
  <c r="H77" i="1"/>
  <c r="H60" i="1"/>
  <c r="H89" i="1" s="1"/>
  <c r="H14" i="1"/>
  <c r="G14" i="1"/>
  <c r="H41" i="1"/>
  <c r="H7" i="1"/>
  <c r="G99" i="1"/>
  <c r="G105" i="1"/>
  <c r="G109" i="1"/>
  <c r="G86" i="1"/>
  <c r="G77" i="1"/>
  <c r="G60" i="1"/>
  <c r="G7" i="1"/>
  <c r="G41" i="1"/>
  <c r="G21" i="1"/>
  <c r="G49" i="1" s="1"/>
  <c r="F105" i="1"/>
  <c r="F99" i="1"/>
  <c r="F109" i="1" s="1"/>
  <c r="F86" i="1"/>
  <c r="F77" i="1"/>
  <c r="F60" i="1"/>
  <c r="B41" i="1"/>
  <c r="O46" i="1"/>
  <c r="F41" i="1"/>
  <c r="F21" i="1"/>
  <c r="F14" i="1"/>
  <c r="F7" i="1"/>
  <c r="F49" i="1"/>
  <c r="E99" i="1"/>
  <c r="E105" i="1"/>
  <c r="E109" i="1"/>
  <c r="E60" i="1"/>
  <c r="E77" i="1"/>
  <c r="E86" i="1"/>
  <c r="E89" i="1"/>
  <c r="D60" i="1"/>
  <c r="E41" i="1"/>
  <c r="E14" i="1"/>
  <c r="E7" i="1"/>
  <c r="E21" i="1"/>
  <c r="D99" i="1"/>
  <c r="D105" i="1"/>
  <c r="D109" i="1"/>
  <c r="D86" i="1"/>
  <c r="D77" i="1"/>
  <c r="D89" i="1" s="1"/>
  <c r="D41" i="1"/>
  <c r="D21" i="1"/>
  <c r="D14" i="1"/>
  <c r="D7" i="1"/>
  <c r="D49" i="1"/>
  <c r="A91" i="1"/>
  <c r="C14" i="1"/>
  <c r="O14" i="1"/>
  <c r="C7" i="1"/>
  <c r="O12" i="1"/>
  <c r="O36" i="1"/>
  <c r="B99" i="1"/>
  <c r="B47" i="1"/>
  <c r="O8" i="1"/>
  <c r="O9" i="1"/>
  <c r="O10" i="1"/>
  <c r="O11" i="1"/>
  <c r="O13" i="1"/>
  <c r="O15" i="1"/>
  <c r="O16" i="1"/>
  <c r="O17" i="1"/>
  <c r="O18" i="1"/>
  <c r="O19" i="1"/>
  <c r="O20" i="1"/>
  <c r="C21" i="1"/>
  <c r="O22" i="1"/>
  <c r="O24" i="1"/>
  <c r="O25" i="1"/>
  <c r="O26" i="1"/>
  <c r="O27" i="1"/>
  <c r="O28" i="1"/>
  <c r="O29" i="1"/>
  <c r="O30" i="1"/>
  <c r="O38" i="1"/>
  <c r="O39" i="1"/>
  <c r="C41" i="1"/>
  <c r="O41" i="1" s="1"/>
  <c r="O42" i="1"/>
  <c r="O43" i="1"/>
  <c r="O44" i="1"/>
  <c r="O45" i="1"/>
  <c r="O47" i="1"/>
  <c r="O48" i="1"/>
  <c r="B60" i="1"/>
  <c r="C60" i="1"/>
  <c r="B77" i="1"/>
  <c r="C77" i="1"/>
  <c r="B86" i="1"/>
  <c r="B89" i="1"/>
  <c r="C86" i="1"/>
  <c r="C89" i="1"/>
  <c r="C99" i="1"/>
  <c r="B105" i="1"/>
  <c r="B109" i="1"/>
  <c r="C105" i="1"/>
  <c r="C109" i="1" s="1"/>
  <c r="E49" i="1"/>
  <c r="H49" i="1"/>
  <c r="I49" i="1"/>
  <c r="K89" i="1"/>
  <c r="K49" i="1"/>
  <c r="M49" i="1"/>
  <c r="O7" i="1"/>
  <c r="B49" i="1" l="1"/>
  <c r="O21" i="1"/>
  <c r="C49" i="1"/>
  <c r="O49" i="1" s="1"/>
  <c r="F89" i="1"/>
  <c r="G89" i="1"/>
  <c r="J89" i="1"/>
</calcChain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<sst xmlns="http://schemas.openxmlformats.org/spreadsheetml/2006/main" count="134" uniqueCount="69">
  <si>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</si>
  <si>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</si>
  <si>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</si>
  <si>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</si>
  <si>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</si>
  <si>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</si>
  <si>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</si>
  <si>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</si>
  <si>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</si>
  <si>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</si>
  <si>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</si>
  <si>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</si>
  <si>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</si>
  <si>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</si>
  <si>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</si>
  <si>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</si>
  <si>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</si>
  <si>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</si>
  <si>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</si>
  <si>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</si>
  <si>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</si>
  <si>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</si>
  <si>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07 Contribuições a Entidades Fechadas de Previdência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</si>
  <si>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</si>
  <si>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</si>
  <si>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</si>
  <si>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</si>
  <si>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</si>
  <si>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</si>
  <si>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</si>
  <si>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</si>
  <si>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</si>
  <si>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</si>
  <si>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</si>
  <si>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</si>
  <si>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</si>
  <si>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</si>
  <si>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</si>
  <si>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</si>
  <si>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</si>
  <si>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</si>
  <si>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</si>
  <si>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</si>
  <si>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</si>
  <si>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</si>
  <si>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</si>
  <si>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</si>
  <si>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</si>
  <si>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</si>
  <si>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51 Obras e Instalações</t>
  </si>
  <si>
    <t>52 Equipamento e material permanente</t>
  </si>
  <si>
    <t>61 Aquisição de Imóveis</t>
  </si>
  <si>
    <t>92 Despesa de Exercícios Anteriores</t>
  </si>
  <si>
    <t>INVERSÕES FINANCEIRAS</t>
  </si>
  <si>
    <t>61 - Aquisição de imóveis</t>
  </si>
  <si>
    <t>T O T A L</t>
  </si>
  <si>
    <t>Fonte: Demonstrativo de Execução orçamentária sistema AFI. DOF/MPAM.</t>
  </si>
  <si>
    <t>D E T A L H A M E N T O   D A S   D E S P E S A S – FAMP-AM</t>
  </si>
  <si>
    <t>39 Outros Serviços de Terc. PJ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</si>
  <si>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</si>
  <si>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</si>
  <si>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</si>
  <si>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</si>
  <si>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</si>
  <si>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</si>
  <si>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</si>
  <si>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</si>
  <si>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DEZEMBRO/2023</t>
  </si>
  <si>
    <t>Data da última atualização:  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</si>
</sst>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27">
    <font>
      <sz val="11"/>
      <color indexed="8"/>
      <name val="Liberation Sans1"/>
      <family val="2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1"/>
      <color indexed="63"/>
      <name val="Arial1"/>
    </font>
    <font>
      <b/>
      <sz val="16"/>
      <color indexed="10"/>
      <name val="Arial1"/>
    </font>
    <font>
      <b/>
      <sz val="16"/>
      <color indexed="63"/>
      <name val="Arial1"/>
    </font>
    <font>
      <b/>
      <sz val="12"/>
      <color indexed="9"/>
      <name val="Arial1"/>
    </font>
    <font>
      <sz val="12"/>
      <color indexed="63"/>
      <name val="Arial1"/>
    </font>
    <font>
      <b/>
      <sz val="12"/>
      <color indexed="63"/>
      <name val="Arial1"/>
    </font>
    <font>
      <b/>
      <sz val="12"/>
      <color indexed="8"/>
      <name val="Arial1"/>
    </font>
    <font>
      <sz val="11"/>
      <color indexed="22"/>
      <name val="Arial1"/>
    </font>
    <font>
      <sz val="12"/>
      <color indexed="8"/>
      <name val="Arial1"/>
    </font>
    <font>
      <sz val="11"/>
      <color indexed="8"/>
      <name val="Arial1"/>
    </font>
    <font>
      <b/>
      <sz val="12"/>
      <color indexed="53"/>
      <name val="Arial1"/>
    </font>
    <font>
      <sz val="11"/>
      <color indexed="8"/>
      <name val="Liberation Sans1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37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26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64" fontId="14" fillId="0" borderId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3" fillId="0" borderId="0" applyNumberFormat="0" applyBorder="0" applyProtection="0"/>
  </cellStyleXfs>
  <cellXfs count="3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0" borderId="0" xfId="0" applyFont="1"/>
    <xf numFmtId="17" fontId="0" fillId="0" borderId="0" xfId="0" applyNumberFormat="1"/>
    <xf numFmtId="0" fontId="19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left" vertical="center" wrapText="1"/>
    </xf>
    <xf numFmtId="4" fontId="21" fillId="9" borderId="2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4" fontId="23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left" vertical="center" wrapText="1"/>
    </xf>
    <xf numFmtId="4" fontId="21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5" fillId="9" borderId="2" xfId="0" applyFont="1" applyFill="1" applyBorder="1" applyAlignment="1">
      <alignment horizontal="right" vertical="center"/>
    </xf>
    <xf numFmtId="0" fontId="19" fillId="0" borderId="2" xfId="0" applyFont="1" applyBorder="1"/>
    <xf numFmtId="0" fontId="19" fillId="0" borderId="2" xfId="0" applyFont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0" fillId="0" borderId="0" xfId="0" applyAlignment="1"/>
    <xf numFmtId="49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23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Graphics" xfId="9"/>
    <cellStyle name="Heading (user)" xfId="10"/>
    <cellStyle name="Heading 1 1" xfId="11"/>
    <cellStyle name="Heading 2 1" xfId="12"/>
    <cellStyle name="Heading 3" xfId="13"/>
    <cellStyle name="Heading1" xfId="14"/>
    <cellStyle name="Hyperlink 1" xfId="15"/>
    <cellStyle name="Neutral 1" xfId="16"/>
    <cellStyle name="Normal" xfId="0" builtinId="0"/>
    <cellStyle name="Note 1" xfId="17"/>
    <cellStyle name="Result" xfId="18"/>
    <cellStyle name="Result2" xfId="19"/>
    <cellStyle name="Status 1" xfId="20"/>
    <cellStyle name="Text 1" xfId="21"/>
    <cellStyle name="Warning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1133475</xdr:rowOff>
    </xdr:to>
    <xdr:pic>
      <xdr:nvPicPr>
        <xdr:cNvPr id="1193" name="Figuras 7">
          <a:extLst>
            <a:ext uri="{FF2B5EF4-FFF2-40B4-BE49-F238E27FC236}">
              <a16:creationId xmlns="" xmlns:a16="http://schemas.microsoft.com/office/drawing/2014/main" id="{A343A7B2-4D5B-F7C1-D500-D1DEBB75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00975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438150</xdr:colOff>
      <xdr:row>0</xdr:row>
      <xdr:rowOff>346364</xdr:rowOff>
    </xdr:from>
    <xdr:to>
      <xdr:col>14</xdr:col>
      <xdr:colOff>1038225</xdr:colOff>
      <xdr:row>0</xdr:row>
      <xdr:rowOff>1266825</xdr:rowOff>
    </xdr:to>
    <xdr:pic>
      <xdr:nvPicPr>
        <xdr:cNvPr id="1194" name="Figuras 8">
          <a:extLst>
            <a:ext uri="{FF2B5EF4-FFF2-40B4-BE49-F238E27FC236}">
              <a16:creationId xmlns="" xmlns:a16="http://schemas.microsoft.com/office/drawing/2014/main" id="{B9B089D0-1A79-4714-3D08-FFEAD218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1195" y="346364"/>
          <a:ext cx="2106757" cy="9204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topLeftCell="A100" zoomScale="55" zoomScaleNormal="55" zoomScaleSheetLayoutView="55" workbookViewId="0">
      <selection activeCell="E69" sqref="E69"/>
    </sheetView>
  </sheetViews>
  <sheetFormatPr defaultColWidth="12.375" defaultRowHeight="14.25"/>
  <cols>
    <col min="1" max="1" width="68" customWidth="1"/>
    <col min="2" max="2" width="31.5" customWidth="1"/>
    <col min="3" max="4" width="21.75" customWidth="1"/>
    <col min="5" max="5" width="20.875" customWidth="1"/>
    <col min="6" max="6" width="22.125" customWidth="1"/>
    <col min="7" max="7" width="19.25" customWidth="1"/>
    <col min="8" max="8" width="18.375" customWidth="1"/>
    <col min="9" max="9" width="23.375" customWidth="1"/>
    <col min="10" max="10" width="18.125" customWidth="1"/>
    <col min="11" max="11" width="19.625" customWidth="1"/>
    <col min="12" max="12" width="18.875" bestFit="1" customWidth="1"/>
    <col min="13" max="13" width="20.375" customWidth="1"/>
    <col min="14" max="14" width="19.875" customWidth="1"/>
    <col min="15" max="15" width="21.25" customWidth="1"/>
  </cols>
  <sheetData>
    <row r="1" spans="1:16" ht="108.75" customHeight="1">
      <c r="G1" s="1"/>
      <c r="I1" s="1"/>
      <c r="O1" s="2"/>
    </row>
    <row r="2" spans="1:16" ht="35.45000000000000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6" ht="28.9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0.5" customHeight="1">
      <c r="O4" s="1"/>
    </row>
    <row r="5" spans="1:16" ht="25.5" customHeight="1">
      <c r="A5" s="32" t="s">
        <v>1</v>
      </c>
      <c r="B5" s="32" t="s">
        <v>2</v>
      </c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6" s="3" customFormat="1" ht="25.5" customHeight="1">
      <c r="A6" s="32"/>
      <c r="B6" s="32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t="shared" ref="B7:N7" si="0">SUM(B8:B19)</f>
        <v>336752938.54000002</v>
      </c>
      <c r="C7" s="16">
        <f t="shared" si="0"/>
        <v>17175518.199999999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26033695.850000001</v>
      </c>
      <c r="I7" s="16">
        <f t="shared" si="0"/>
        <v>28954529.419999998</v>
      </c>
      <c r="J7" s="16">
        <f t="shared" si="0"/>
        <v>26465354.799999997</v>
      </c>
      <c r="K7" s="16">
        <f t="shared" si="0"/>
        <v>26344550.330000002</v>
      </c>
      <c r="L7" s="16">
        <f t="shared" si="0"/>
        <v>29279919.460000001</v>
      </c>
      <c r="M7" s="16">
        <f t="shared" si="0"/>
        <v>28387049.379999999</v>
      </c>
      <c r="N7" s="16">
        <f t="shared" si="0"/>
        <v>42154236.439999998</v>
      </c>
      <c r="O7" s="16">
        <f t="shared" ref="O7:O39" si="1">SUM(C7:N7)</f>
        <v>335496132</v>
      </c>
      <c r="P7" s="4"/>
    </row>
    <row r="8" spans="1:16" s="6" customFormat="1" ht="30" customHeight="1">
      <c r="A8" s="17" t="s">
        <v>18</v>
      </c>
      <c r="B8" s="18">
        <v>1899744.28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144075.48000000001</v>
      </c>
      <c r="J8" s="19">
        <v>98601.84</v>
      </c>
      <c r="K8" s="19">
        <v>601427.71</v>
      </c>
      <c r="L8" s="19">
        <v>151801.59</v>
      </c>
      <c r="M8" s="19">
        <v>38409.89</v>
      </c>
      <c r="N8" s="19">
        <v>48522.43</v>
      </c>
      <c r="O8" s="19">
        <f t="shared" si="1"/>
        <v>1899744.2799999998</v>
      </c>
    </row>
    <row r="9" spans="1:16" s="6" customFormat="1" ht="30" customHeight="1">
      <c r="A9" s="17" t="s">
        <v>19</v>
      </c>
      <c r="B9" s="18">
        <v>18778.45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f t="shared" si="1"/>
        <v>0</v>
      </c>
    </row>
    <row r="10" spans="1:16" s="6" customFormat="1" ht="30" customHeight="1">
      <c r="A10" s="17" t="s">
        <v>20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f t="shared" si="1"/>
        <v>0</v>
      </c>
    </row>
    <row r="11" spans="1:16" s="6" customFormat="1" ht="30" customHeight="1">
      <c r="A11" s="17" t="s">
        <v>21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f t="shared" si="1"/>
        <v>0</v>
      </c>
    </row>
    <row r="12" spans="1:16" s="6" customFormat="1" ht="30" customHeight="1">
      <c r="A12" s="17" t="s">
        <v>22</v>
      </c>
      <c r="B12" s="18">
        <v>113786.32</v>
      </c>
      <c r="C12" s="18">
        <v>16943.84</v>
      </c>
      <c r="D12" s="18">
        <v>8329.0400000000009</v>
      </c>
      <c r="E12" s="18">
        <v>8329.0400000000009</v>
      </c>
      <c r="F12" s="18">
        <v>8329.0400000000009</v>
      </c>
      <c r="G12" s="18">
        <v>8981.92</v>
      </c>
      <c r="H12" s="18">
        <v>8981.92</v>
      </c>
      <c r="I12" s="18">
        <v>8981.92</v>
      </c>
      <c r="J12" s="19">
        <v>8981.92</v>
      </c>
      <c r="K12" s="19">
        <v>8981.92</v>
      </c>
      <c r="L12" s="19">
        <v>8981.92</v>
      </c>
      <c r="M12" s="19">
        <v>8981.92</v>
      </c>
      <c r="N12" s="19">
        <v>8981.92</v>
      </c>
      <c r="O12" s="19">
        <f t="shared" si="1"/>
        <v>113786.31999999999</v>
      </c>
    </row>
    <row r="13" spans="1:16" s="6" customFormat="1" ht="30" customHeight="1">
      <c r="A13" s="17" t="s">
        <v>23</v>
      </c>
      <c r="B13" s="18">
        <v>227289405.33000001</v>
      </c>
      <c r="C13" s="18">
        <v>13672119.91</v>
      </c>
      <c r="D13" s="18">
        <v>15144538.27</v>
      </c>
      <c r="E13" s="18">
        <v>20569993.289999999</v>
      </c>
      <c r="F13" s="18">
        <v>18270316.390000001</v>
      </c>
      <c r="G13" s="18">
        <v>19748715.690000001</v>
      </c>
      <c r="H13" s="18">
        <v>19673086.140000001</v>
      </c>
      <c r="I13" s="18">
        <v>21042975.510000002</v>
      </c>
      <c r="J13" s="19">
        <v>18899725.109999999</v>
      </c>
      <c r="K13" s="19">
        <v>18977430.260000002</v>
      </c>
      <c r="L13" s="19">
        <v>20034426.260000002</v>
      </c>
      <c r="M13" s="19">
        <v>18700754.09</v>
      </c>
      <c r="N13" s="19">
        <v>22467358.949999999</v>
      </c>
      <c r="O13" s="19">
        <f t="shared" si="1"/>
        <v>227201439.86999997</v>
      </c>
    </row>
    <row r="14" spans="1:16" s="7" customFormat="1" ht="30" customHeight="1">
      <c r="A14" s="17" t="s">
        <v>24</v>
      </c>
      <c r="B14" s="18">
        <f>3167635.64+47005201.9</f>
        <v>50172837.539999999</v>
      </c>
      <c r="C14" s="18">
        <f>835.12+775004.43</f>
        <v>775839.55</v>
      </c>
      <c r="D14" s="18">
        <f>203804.47+3298215.93</f>
        <v>3502020.4000000004</v>
      </c>
      <c r="E14" s="18">
        <f>206178.96+3308247.69</f>
        <v>3514426.65</v>
      </c>
      <c r="F14" s="18">
        <f>286058.81+3896815.29</f>
        <v>4182874.1</v>
      </c>
      <c r="G14" s="18">
        <f>295832.45+3947495.35</f>
        <v>4243327.8</v>
      </c>
      <c r="H14" s="18">
        <f>321779.87+2688748.75</f>
        <v>3010528.62</v>
      </c>
      <c r="I14" s="18">
        <f>4647625.62+221149.6</f>
        <v>4868775.22</v>
      </c>
      <c r="J14" s="18">
        <f>222849.53+3515159.31</f>
        <v>3738008.84</v>
      </c>
      <c r="K14" s="18">
        <f>4154.28+3644067.19</f>
        <v>3648221.4699999997</v>
      </c>
      <c r="L14" s="18">
        <f>452880.6+3467700.8</f>
        <v>3920581.4</v>
      </c>
      <c r="M14" s="18">
        <f>235376.7+5127752.77</f>
        <v>5363129.47</v>
      </c>
      <c r="N14" s="18">
        <f>454072.38+7973034.97</f>
        <v>8427107.3499999996</v>
      </c>
      <c r="O14" s="19">
        <f t="shared" si="1"/>
        <v>49194840.869999997</v>
      </c>
    </row>
    <row r="15" spans="1:16" s="7" customFormat="1" ht="30" customHeight="1">
      <c r="A15" s="17" t="s">
        <v>25</v>
      </c>
      <c r="B15" s="18">
        <v>22132121.02</v>
      </c>
      <c r="C15" s="18">
        <v>1212534.04</v>
      </c>
      <c r="D15" s="18">
        <v>1413751.12</v>
      </c>
      <c r="E15" s="18">
        <v>1568385.01</v>
      </c>
      <c r="F15" s="18">
        <v>1612205.21</v>
      </c>
      <c r="G15" s="18">
        <v>1884230.3</v>
      </c>
      <c r="H15" s="18">
        <v>1720905.86</v>
      </c>
      <c r="I15" s="18">
        <v>1706566.66</v>
      </c>
      <c r="J15" s="18">
        <v>1672268</v>
      </c>
      <c r="K15" s="18">
        <v>1774195.36</v>
      </c>
      <c r="L15" s="18">
        <v>1771492.27</v>
      </c>
      <c r="M15" s="18">
        <v>1736395.28</v>
      </c>
      <c r="N15" s="18">
        <v>4059191.91</v>
      </c>
      <c r="O15" s="19">
        <f t="shared" si="1"/>
        <v>22132121.02</v>
      </c>
    </row>
    <row r="16" spans="1:16" s="6" customFormat="1" ht="30" customHeight="1">
      <c r="A16" s="17" t="s">
        <v>26</v>
      </c>
      <c r="B16" s="18">
        <v>117538.23</v>
      </c>
      <c r="C16" s="18">
        <v>0</v>
      </c>
      <c r="D16" s="18">
        <v>0</v>
      </c>
      <c r="E16" s="18">
        <v>0</v>
      </c>
      <c r="F16" s="18">
        <v>0</v>
      </c>
      <c r="G16" s="18">
        <v>111907.22</v>
      </c>
      <c r="H16" s="18">
        <v>0</v>
      </c>
      <c r="I16" s="18">
        <v>5179.3599999999997</v>
      </c>
      <c r="J16" s="19">
        <v>451.65</v>
      </c>
      <c r="K16" s="19">
        <v>0</v>
      </c>
      <c r="L16" s="19">
        <v>0</v>
      </c>
      <c r="M16" s="19">
        <v>0</v>
      </c>
      <c r="N16" s="19">
        <v>0</v>
      </c>
      <c r="O16" s="19">
        <f t="shared" si="1"/>
        <v>117538.23</v>
      </c>
    </row>
    <row r="17" spans="1:15" s="6" customFormat="1" ht="30" customHeight="1">
      <c r="A17" s="17" t="s">
        <v>27</v>
      </c>
      <c r="B17" s="18">
        <f>3699186.86+10</f>
        <v>3699196.86</v>
      </c>
      <c r="C17" s="18">
        <v>345744.31</v>
      </c>
      <c r="D17" s="18">
        <v>399572.04</v>
      </c>
      <c r="E17" s="18">
        <v>262226.21999999997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>
        <v>480172.61</v>
      </c>
      <c r="K17" s="19">
        <v>191741.85</v>
      </c>
      <c r="L17" s="19">
        <v>225711.47</v>
      </c>
      <c r="M17" s="19">
        <v>388626.66</v>
      </c>
      <c r="N17" s="19">
        <v>482948.16</v>
      </c>
      <c r="O17" s="19">
        <f t="shared" si="1"/>
        <v>3699186.8600000003</v>
      </c>
    </row>
    <row r="18" spans="1:15" s="6" customFormat="1" ht="30" customHeight="1">
      <c r="A18" s="17" t="s">
        <v>28</v>
      </c>
      <c r="B18" s="18">
        <v>31054326.43</v>
      </c>
      <c r="C18" s="18">
        <v>1152336.55</v>
      </c>
      <c r="D18" s="18">
        <v>538951.42000000004</v>
      </c>
      <c r="E18" s="18">
        <v>4871761.5199999996</v>
      </c>
      <c r="F18" s="18">
        <v>4914971.3899999997</v>
      </c>
      <c r="G18" s="18">
        <v>2815292.07</v>
      </c>
      <c r="H18" s="18">
        <v>1190810.55</v>
      </c>
      <c r="I18" s="18">
        <v>921991.52</v>
      </c>
      <c r="J18" s="19">
        <v>1567144.83</v>
      </c>
      <c r="K18" s="19">
        <v>1134415.6000000001</v>
      </c>
      <c r="L18" s="19">
        <v>3166924.55</v>
      </c>
      <c r="M18" s="19">
        <v>2150752.0699999998</v>
      </c>
      <c r="N18" s="19">
        <v>6622921.0800000001</v>
      </c>
      <c r="O18" s="19">
        <f t="shared" si="1"/>
        <v>31048273.150000006</v>
      </c>
    </row>
    <row r="19" spans="1:15" s="6" customFormat="1" ht="30" customHeight="1">
      <c r="A19" s="17" t="s">
        <v>29</v>
      </c>
      <c r="B19" s="18">
        <v>255204.08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>
        <v>0</v>
      </c>
      <c r="K19" s="19">
        <v>8136.16</v>
      </c>
      <c r="L19" s="19">
        <v>0</v>
      </c>
      <c r="M19" s="19">
        <v>0</v>
      </c>
      <c r="N19" s="19">
        <v>37204.639999999999</v>
      </c>
      <c r="O19" s="19">
        <f t="shared" si="1"/>
        <v>89201.4</v>
      </c>
    </row>
    <row r="20" spans="1:15" s="6" customFormat="1" ht="25.5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1"/>
      <c r="N20" s="21"/>
      <c r="O20" s="19">
        <f t="shared" si="1"/>
        <v>0</v>
      </c>
    </row>
    <row r="21" spans="1:15" s="3" customFormat="1" ht="25.5" customHeight="1">
      <c r="A21" s="15" t="s">
        <v>30</v>
      </c>
      <c r="B21" s="22">
        <f t="shared" ref="B21:G21" si="2">SUM(B22:B39)</f>
        <v>116292740.99000001</v>
      </c>
      <c r="C21" s="22">
        <f t="shared" si="2"/>
        <v>5737667.5600000005</v>
      </c>
      <c r="D21" s="22">
        <f t="shared" si="2"/>
        <v>4368599.9000000004</v>
      </c>
      <c r="E21" s="22">
        <f t="shared" si="2"/>
        <v>5444993.5899999999</v>
      </c>
      <c r="F21" s="22">
        <f t="shared" si="2"/>
        <v>6552872.8300000001</v>
      </c>
      <c r="G21" s="22">
        <f t="shared" si="2"/>
        <v>11055282.970000001</v>
      </c>
      <c r="H21" s="22">
        <f t="shared" ref="H21:N21" si="3">SUM(H22:H39)</f>
        <v>8606210.9000000004</v>
      </c>
      <c r="I21" s="22">
        <f t="shared" si="3"/>
        <v>7873688.9800000004</v>
      </c>
      <c r="J21" s="22">
        <f t="shared" si="3"/>
        <v>9854499.040000001</v>
      </c>
      <c r="K21" s="22">
        <f t="shared" si="3"/>
        <v>8505456.6199999992</v>
      </c>
      <c r="L21" s="22">
        <f t="shared" si="3"/>
        <v>8549095.0300000012</v>
      </c>
      <c r="M21" s="22">
        <f t="shared" si="3"/>
        <v>18843143.82</v>
      </c>
      <c r="N21" s="22">
        <f t="shared" si="3"/>
        <v>17737325.050000001</v>
      </c>
      <c r="O21" s="16">
        <f t="shared" si="1"/>
        <v>113128836.29000001</v>
      </c>
    </row>
    <row r="22" spans="1:15" s="6" customFormat="1" ht="30" customHeight="1">
      <c r="A22" s="17" t="s">
        <v>31</v>
      </c>
      <c r="B22" s="18">
        <f>1723115.61+81538.5</f>
        <v>1804654.11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773109.8</v>
      </c>
      <c r="I22" s="18">
        <v>0</v>
      </c>
      <c r="J22" s="19">
        <v>81538.5</v>
      </c>
      <c r="K22" s="19">
        <v>532838.72</v>
      </c>
      <c r="L22" s="19">
        <v>278104.52</v>
      </c>
      <c r="M22" s="19">
        <v>0</v>
      </c>
      <c r="N22" s="19">
        <v>139052.26</v>
      </c>
      <c r="O22" s="19">
        <f t="shared" si="1"/>
        <v>1804643.8</v>
      </c>
    </row>
    <row r="23" spans="1:15" s="6" customFormat="1" ht="30" customHeight="1">
      <c r="A23" s="17" t="s">
        <v>32</v>
      </c>
      <c r="B23" s="18">
        <v>22440011.600000001</v>
      </c>
      <c r="C23" s="18">
        <v>1191476.8500000001</v>
      </c>
      <c r="D23" s="18">
        <v>65870.460000000006</v>
      </c>
      <c r="E23" s="18">
        <v>1399296.25</v>
      </c>
      <c r="F23" s="18">
        <v>1553819.15</v>
      </c>
      <c r="G23" s="18">
        <v>2835911.15</v>
      </c>
      <c r="H23" s="18">
        <v>1733155.26</v>
      </c>
      <c r="I23" s="18">
        <v>1951910.88</v>
      </c>
      <c r="J23" s="19">
        <v>2304422.98</v>
      </c>
      <c r="K23" s="19">
        <v>2315906.71</v>
      </c>
      <c r="L23" s="19">
        <v>2388394.81</v>
      </c>
      <c r="M23" s="19">
        <v>2350966.19</v>
      </c>
      <c r="N23" s="19">
        <v>2346425.59</v>
      </c>
      <c r="O23" s="19">
        <f t="shared" si="1"/>
        <v>22437556.280000001</v>
      </c>
    </row>
    <row r="24" spans="1:15" s="6" customFormat="1" ht="30" customHeight="1">
      <c r="A24" s="17" t="s">
        <v>33</v>
      </c>
      <c r="B24" s="18">
        <v>1338710.77</v>
      </c>
      <c r="C24" s="18">
        <v>4600.7</v>
      </c>
      <c r="D24" s="18">
        <v>55058.39</v>
      </c>
      <c r="E24" s="18">
        <v>100229.13</v>
      </c>
      <c r="F24" s="18">
        <v>93928.14</v>
      </c>
      <c r="G24" s="18">
        <v>117663.37</v>
      </c>
      <c r="H24" s="18">
        <v>154285.76000000001</v>
      </c>
      <c r="I24" s="18">
        <v>88320.09</v>
      </c>
      <c r="J24" s="19">
        <v>118862.23</v>
      </c>
      <c r="K24" s="19">
        <v>112733.6</v>
      </c>
      <c r="L24" s="19">
        <v>155505.17000000001</v>
      </c>
      <c r="M24" s="19">
        <v>252919.08</v>
      </c>
      <c r="N24" s="19">
        <v>79745.850000000006</v>
      </c>
      <c r="O24" s="19">
        <f t="shared" si="1"/>
        <v>1333851.51</v>
      </c>
    </row>
    <row r="25" spans="1:15" s="6" customFormat="1" ht="30" customHeight="1">
      <c r="A25" s="17" t="s">
        <v>34</v>
      </c>
      <c r="B25" s="18">
        <v>1133040.72</v>
      </c>
      <c r="C25" s="18">
        <v>26600</v>
      </c>
      <c r="D25" s="18">
        <v>34742.22</v>
      </c>
      <c r="E25" s="18">
        <v>43968.34</v>
      </c>
      <c r="F25" s="18">
        <v>64504.08</v>
      </c>
      <c r="G25" s="18">
        <v>46009.8</v>
      </c>
      <c r="H25" s="18">
        <v>45096.22</v>
      </c>
      <c r="I25" s="18">
        <v>49087.48</v>
      </c>
      <c r="J25" s="19">
        <v>101332.65</v>
      </c>
      <c r="K25" s="19">
        <v>47392.17</v>
      </c>
      <c r="L25" s="19">
        <v>136167.9</v>
      </c>
      <c r="M25" s="19">
        <v>60966.73</v>
      </c>
      <c r="N25" s="19">
        <v>-8510.07</v>
      </c>
      <c r="O25" s="19">
        <f t="shared" si="1"/>
        <v>647357.52</v>
      </c>
    </row>
    <row r="26" spans="1:15" s="6" customFormat="1" ht="30" customHeight="1">
      <c r="A26" s="17" t="s">
        <v>35</v>
      </c>
      <c r="B26" s="18">
        <v>46080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40500</v>
      </c>
      <c r="K26" s="19">
        <v>0</v>
      </c>
      <c r="L26" s="19">
        <v>0</v>
      </c>
      <c r="M26" s="19">
        <v>0</v>
      </c>
      <c r="N26" s="19">
        <v>0</v>
      </c>
      <c r="O26" s="19">
        <f t="shared" si="1"/>
        <v>40500</v>
      </c>
    </row>
    <row r="27" spans="1:15" s="6" customFormat="1" ht="30" customHeight="1">
      <c r="A27" s="17" t="s">
        <v>36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f t="shared" si="1"/>
        <v>0</v>
      </c>
    </row>
    <row r="28" spans="1:15" s="6" customFormat="1" ht="30" customHeight="1">
      <c r="A28" s="17" t="s">
        <v>37</v>
      </c>
      <c r="B28" s="18">
        <v>1279937.4099999999</v>
      </c>
      <c r="C28" s="18">
        <v>0</v>
      </c>
      <c r="D28" s="18">
        <v>0</v>
      </c>
      <c r="E28" s="18">
        <v>125289.65</v>
      </c>
      <c r="F28" s="18">
        <v>30285.19</v>
      </c>
      <c r="G28" s="18">
        <v>82020.600000000006</v>
      </c>
      <c r="H28" s="18">
        <v>51650.54</v>
      </c>
      <c r="I28" s="18">
        <v>100583.43</v>
      </c>
      <c r="J28" s="19">
        <v>108134.12</v>
      </c>
      <c r="K28" s="19">
        <v>0</v>
      </c>
      <c r="L28" s="19">
        <v>60683.8</v>
      </c>
      <c r="M28" s="19">
        <v>377970.73</v>
      </c>
      <c r="N28" s="19">
        <v>289223.76</v>
      </c>
      <c r="O28" s="19">
        <f t="shared" si="1"/>
        <v>1225841.8199999998</v>
      </c>
    </row>
    <row r="29" spans="1:15" s="6" customFormat="1" ht="30" customHeight="1">
      <c r="A29" s="17" t="s">
        <v>38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f t="shared" si="1"/>
        <v>0</v>
      </c>
    </row>
    <row r="30" spans="1:15" s="6" customFormat="1" ht="30" customHeight="1">
      <c r="A30" s="17" t="s">
        <v>39</v>
      </c>
      <c r="B30" s="18">
        <v>5145925.3499999996</v>
      </c>
      <c r="C30" s="18">
        <v>311247.12</v>
      </c>
      <c r="D30" s="18">
        <v>19615.419999999998</v>
      </c>
      <c r="E30" s="18">
        <v>432123.48</v>
      </c>
      <c r="F30" s="18">
        <v>46411.92</v>
      </c>
      <c r="G30" s="18">
        <v>1071253.49</v>
      </c>
      <c r="H30" s="18">
        <v>61992.36</v>
      </c>
      <c r="I30" s="18">
        <v>415439.28</v>
      </c>
      <c r="J30" s="19">
        <v>774031.01</v>
      </c>
      <c r="K30" s="19">
        <v>411603.03</v>
      </c>
      <c r="L30" s="19">
        <v>481342.88</v>
      </c>
      <c r="M30" s="19">
        <v>498267.72</v>
      </c>
      <c r="N30" s="19">
        <v>611411.29</v>
      </c>
      <c r="O30" s="19">
        <f t="shared" si="1"/>
        <v>5134739</v>
      </c>
    </row>
    <row r="31" spans="1:15" s="6" customFormat="1" ht="30" customHeight="1">
      <c r="A31" s="17" t="s">
        <v>40</v>
      </c>
      <c r="B31" s="18">
        <v>3041965.02</v>
      </c>
      <c r="C31" s="18">
        <v>0</v>
      </c>
      <c r="D31" s="18">
        <v>0</v>
      </c>
      <c r="E31" s="18">
        <v>416155.14</v>
      </c>
      <c r="F31" s="18">
        <v>220920.9</v>
      </c>
      <c r="G31" s="18">
        <v>217441.75</v>
      </c>
      <c r="H31" s="18">
        <v>302120.27</v>
      </c>
      <c r="I31" s="18">
        <v>271357.33</v>
      </c>
      <c r="J31" s="19">
        <v>263413.71999999997</v>
      </c>
      <c r="K31" s="19">
        <v>262986.76</v>
      </c>
      <c r="L31" s="19">
        <v>267101.99</v>
      </c>
      <c r="M31" s="19">
        <v>260871.25</v>
      </c>
      <c r="N31" s="19">
        <v>264239.71000000002</v>
      </c>
      <c r="O31" s="19">
        <f t="shared" si="1"/>
        <v>2746608.8200000003</v>
      </c>
    </row>
    <row r="32" spans="1:15" s="6" customFormat="1" ht="30" customHeight="1">
      <c r="A32" s="17" t="s">
        <v>41</v>
      </c>
      <c r="B32" s="18">
        <v>6841931.5899999999</v>
      </c>
      <c r="C32" s="18">
        <v>32600</v>
      </c>
      <c r="D32" s="18">
        <v>130605.2</v>
      </c>
      <c r="E32" s="18">
        <v>608671.27</v>
      </c>
      <c r="F32" s="18">
        <v>420971.95</v>
      </c>
      <c r="G32" s="18">
        <v>453311.47</v>
      </c>
      <c r="H32" s="18">
        <v>596556.25</v>
      </c>
      <c r="I32" s="18">
        <v>487708.98</v>
      </c>
      <c r="J32" s="19">
        <v>388263.62</v>
      </c>
      <c r="K32" s="19">
        <v>551301.35</v>
      </c>
      <c r="L32" s="19">
        <v>578209.54</v>
      </c>
      <c r="M32" s="19">
        <v>955940.68</v>
      </c>
      <c r="N32" s="19">
        <v>611022.76</v>
      </c>
      <c r="O32" s="19">
        <f t="shared" si="1"/>
        <v>5815163.0699999994</v>
      </c>
    </row>
    <row r="33" spans="1:15" s="6" customFormat="1" ht="30" customHeight="1">
      <c r="A33" s="17" t="s">
        <v>42</v>
      </c>
      <c r="B33" s="18">
        <v>7104984.3099999996</v>
      </c>
      <c r="C33" s="18">
        <v>0</v>
      </c>
      <c r="D33" s="18">
        <v>12352.63</v>
      </c>
      <c r="E33" s="18">
        <v>195807.79</v>
      </c>
      <c r="F33" s="18">
        <v>210813.95</v>
      </c>
      <c r="G33" s="18">
        <v>983751.84</v>
      </c>
      <c r="H33" s="18">
        <v>833534.02</v>
      </c>
      <c r="I33" s="18">
        <v>309866.8</v>
      </c>
      <c r="J33" s="19">
        <v>557275.54</v>
      </c>
      <c r="K33" s="19">
        <v>535377.34</v>
      </c>
      <c r="L33" s="19">
        <v>185142.95</v>
      </c>
      <c r="M33" s="19">
        <v>928942.77</v>
      </c>
      <c r="N33" s="19">
        <v>1445569.06</v>
      </c>
      <c r="O33" s="19">
        <f t="shared" si="1"/>
        <v>6198434.6899999995</v>
      </c>
    </row>
    <row r="34" spans="1:15" s="6" customFormat="1" ht="30" customHeight="1">
      <c r="A34" s="17" t="s">
        <v>43</v>
      </c>
      <c r="B34" s="18">
        <v>22178171.23</v>
      </c>
      <c r="C34" s="18">
        <v>1568416</v>
      </c>
      <c r="D34" s="18">
        <v>1885923.11</v>
      </c>
      <c r="E34" s="18">
        <v>1282.7</v>
      </c>
      <c r="F34" s="18">
        <v>1741683.8</v>
      </c>
      <c r="G34" s="18">
        <v>3445868.23</v>
      </c>
      <c r="H34" s="18">
        <v>1879637.54</v>
      </c>
      <c r="I34" s="18">
        <v>1876610.87</v>
      </c>
      <c r="J34" s="19">
        <v>1894208.81</v>
      </c>
      <c r="K34" s="19">
        <v>1891693.39</v>
      </c>
      <c r="L34" s="19">
        <v>1886023.75</v>
      </c>
      <c r="M34" s="19">
        <v>1863925.33</v>
      </c>
      <c r="N34" s="19">
        <v>1878735.96</v>
      </c>
      <c r="O34" s="19">
        <f t="shared" si="1"/>
        <v>21814009.490000002</v>
      </c>
    </row>
    <row r="35" spans="1:15" s="6" customFormat="1" ht="30" customHeight="1">
      <c r="A35" s="17" t="s">
        <v>44</v>
      </c>
      <c r="B35" s="18">
        <v>16695.21</v>
      </c>
      <c r="C35" s="18">
        <v>0</v>
      </c>
      <c r="D35" s="18">
        <v>45.87</v>
      </c>
      <c r="E35" s="18">
        <v>0</v>
      </c>
      <c r="F35" s="18">
        <v>8331.64</v>
      </c>
      <c r="G35" s="18">
        <v>0</v>
      </c>
      <c r="H35" s="18">
        <v>2500</v>
      </c>
      <c r="I35" s="18">
        <v>4304.25</v>
      </c>
      <c r="J35" s="19">
        <v>0</v>
      </c>
      <c r="K35" s="19">
        <v>0</v>
      </c>
      <c r="L35" s="19">
        <v>810.11</v>
      </c>
      <c r="M35" s="19">
        <v>30.58</v>
      </c>
      <c r="N35" s="19">
        <v>0</v>
      </c>
      <c r="O35" s="19">
        <f t="shared" si="1"/>
        <v>16022.45</v>
      </c>
    </row>
    <row r="36" spans="1:15" s="6" customFormat="1" ht="30" customHeight="1">
      <c r="A36" s="17" t="s">
        <v>27</v>
      </c>
      <c r="B36" s="18">
        <v>26131.89</v>
      </c>
      <c r="C36" s="18">
        <v>0</v>
      </c>
      <c r="D36" s="18">
        <v>0</v>
      </c>
      <c r="E36" s="18">
        <v>12400</v>
      </c>
      <c r="F36" s="18">
        <v>637.41999999999996</v>
      </c>
      <c r="G36" s="18">
        <v>0</v>
      </c>
      <c r="H36" s="18">
        <v>13094.47</v>
      </c>
      <c r="I36" s="18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f>SUM(C36:N36)</f>
        <v>26131.89</v>
      </c>
    </row>
    <row r="37" spans="1:15" s="6" customFormat="1" ht="30" customHeight="1">
      <c r="A37" s="17" t="s">
        <v>28</v>
      </c>
      <c r="B37" s="18">
        <v>43806185.670000002</v>
      </c>
      <c r="C37" s="18">
        <v>2602726.89</v>
      </c>
      <c r="D37" s="18">
        <v>2164386.6</v>
      </c>
      <c r="E37" s="18">
        <v>2101670.8199999998</v>
      </c>
      <c r="F37" s="18">
        <v>2145368.16</v>
      </c>
      <c r="G37" s="18">
        <v>1794846.14</v>
      </c>
      <c r="H37" s="18">
        <v>2144960.5299999998</v>
      </c>
      <c r="I37" s="18">
        <v>2318499.59</v>
      </c>
      <c r="J37" s="19">
        <v>3215310.73</v>
      </c>
      <c r="K37" s="19">
        <v>1830030.74</v>
      </c>
      <c r="L37" s="19">
        <v>2125112.31</v>
      </c>
      <c r="M37" s="19">
        <v>11292342.76</v>
      </c>
      <c r="N37" s="19">
        <v>10067418.279999999</v>
      </c>
      <c r="O37" s="19">
        <f>SUM(C37:N37)</f>
        <v>43802673.549999997</v>
      </c>
    </row>
    <row r="38" spans="1:15" s="6" customFormat="1" ht="30" customHeight="1">
      <c r="A38" s="17" t="s">
        <v>45</v>
      </c>
      <c r="B38" s="18">
        <v>88316.11</v>
      </c>
      <c r="C38" s="18">
        <v>0</v>
      </c>
      <c r="D38" s="18">
        <v>0</v>
      </c>
      <c r="E38" s="18">
        <v>8099.02</v>
      </c>
      <c r="F38" s="18">
        <v>15196.53</v>
      </c>
      <c r="G38" s="18">
        <v>7205.13</v>
      </c>
      <c r="H38" s="18">
        <v>14517.88</v>
      </c>
      <c r="I38" s="18">
        <v>0</v>
      </c>
      <c r="J38" s="19">
        <v>7205.13</v>
      </c>
      <c r="K38" s="19">
        <v>13592.81</v>
      </c>
      <c r="L38" s="19">
        <v>6495.3</v>
      </c>
      <c r="M38" s="19">
        <v>0</v>
      </c>
      <c r="N38" s="19">
        <v>12990.6</v>
      </c>
      <c r="O38" s="19">
        <f>SUM(C38:N38)</f>
        <v>85302.400000000009</v>
      </c>
    </row>
    <row r="39" spans="1:15" s="6" customFormat="1" ht="30" customHeight="1">
      <c r="A39" s="17" t="s">
        <v>46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f t="shared" si="1"/>
        <v>0</v>
      </c>
    </row>
    <row r="40" spans="1:15" s="6" customFormat="1" ht="25.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1"/>
      <c r="N40" s="21"/>
      <c r="O40" s="23"/>
    </row>
    <row r="41" spans="1:15" s="8" customFormat="1" ht="25.5" customHeight="1">
      <c r="A41" s="15" t="s">
        <v>47</v>
      </c>
      <c r="B41" s="24">
        <f>SUM(B42:B46)</f>
        <v>3616755.7800000003</v>
      </c>
      <c r="C41" s="24">
        <f t="shared" ref="C41:N41" si="4">SUM(C42:C48)</f>
        <v>0</v>
      </c>
      <c r="D41" s="24">
        <f t="shared" si="4"/>
        <v>196432.82</v>
      </c>
      <c r="E41" s="24">
        <f t="shared" si="4"/>
        <v>16780.75</v>
      </c>
      <c r="F41" s="24">
        <f t="shared" si="4"/>
        <v>30398.9</v>
      </c>
      <c r="G41" s="24">
        <f t="shared" si="4"/>
        <v>59829.59</v>
      </c>
      <c r="H41" s="24">
        <f t="shared" si="4"/>
        <v>82844.180000000008</v>
      </c>
      <c r="I41" s="24">
        <f t="shared" si="4"/>
        <v>433540.56</v>
      </c>
      <c r="J41" s="24">
        <f t="shared" si="4"/>
        <v>87503.14</v>
      </c>
      <c r="K41" s="24">
        <f t="shared" si="4"/>
        <v>62902.11</v>
      </c>
      <c r="L41" s="24">
        <f t="shared" si="4"/>
        <v>1320507.8</v>
      </c>
      <c r="M41" s="24">
        <f t="shared" si="4"/>
        <v>76297</v>
      </c>
      <c r="N41" s="24">
        <f t="shared" si="4"/>
        <v>309221.11</v>
      </c>
      <c r="O41" s="16">
        <f t="shared" ref="O41:O48" si="5">SUM(C41:N41)</f>
        <v>2676257.96</v>
      </c>
    </row>
    <row r="42" spans="1:15" s="6" customFormat="1" ht="30" customHeight="1">
      <c r="A42" s="17" t="s">
        <v>48</v>
      </c>
      <c r="B42" s="18">
        <v>12684.52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>
        <v>0</v>
      </c>
      <c r="K42" s="19">
        <v>10007.959999999999</v>
      </c>
      <c r="L42" s="19">
        <v>0</v>
      </c>
      <c r="M42" s="19">
        <v>0</v>
      </c>
      <c r="N42" s="19">
        <v>0</v>
      </c>
      <c r="O42" s="19">
        <f t="shared" si="5"/>
        <v>11692.48</v>
      </c>
    </row>
    <row r="43" spans="1:15" s="6" customFormat="1" ht="30" customHeight="1">
      <c r="A43" s="17" t="s">
        <v>49</v>
      </c>
      <c r="B43" s="18">
        <v>671929.28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f>SUM(C43:N43)</f>
        <v>207304.57</v>
      </c>
    </row>
    <row r="44" spans="1:15" s="6" customFormat="1" ht="30" customHeight="1">
      <c r="A44" s="17" t="s">
        <v>50</v>
      </c>
      <c r="B44" s="18">
        <v>2932114.98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5">
        <v>433540.56</v>
      </c>
      <c r="J44" s="19">
        <v>87503.14</v>
      </c>
      <c r="K44" s="19">
        <v>52894.15</v>
      </c>
      <c r="L44" s="19">
        <v>1320507.8</v>
      </c>
      <c r="M44" s="19">
        <v>76297</v>
      </c>
      <c r="N44" s="19">
        <v>309221.11</v>
      </c>
      <c r="O44" s="19">
        <f t="shared" si="5"/>
        <v>2457233.9099999997</v>
      </c>
    </row>
    <row r="45" spans="1:15" s="6" customFormat="1" ht="30" customHeight="1">
      <c r="A45" s="17" t="s">
        <v>51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>
        <v>0</v>
      </c>
      <c r="K45" s="19">
        <v>0</v>
      </c>
      <c r="L45" s="19">
        <v>0</v>
      </c>
      <c r="M45" s="21">
        <v>0</v>
      </c>
      <c r="N45" s="21">
        <v>0</v>
      </c>
      <c r="O45" s="19">
        <f t="shared" si="5"/>
        <v>0</v>
      </c>
    </row>
    <row r="46" spans="1:15" s="6" customFormat="1" ht="30" customHeight="1">
      <c r="A46" s="17" t="s">
        <v>52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>
        <v>0</v>
      </c>
      <c r="M46" s="21">
        <v>0</v>
      </c>
      <c r="N46" s="21">
        <v>0</v>
      </c>
      <c r="O46" s="19">
        <f t="shared" si="5"/>
        <v>27</v>
      </c>
    </row>
    <row r="47" spans="1:15" s="8" customFormat="1" ht="25.5" customHeight="1">
      <c r="A47" s="26" t="s">
        <v>53</v>
      </c>
      <c r="B47" s="27">
        <f>B48</f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16">
        <f t="shared" si="5"/>
        <v>0</v>
      </c>
    </row>
    <row r="48" spans="1:15" s="6" customFormat="1" ht="25.5" customHeight="1">
      <c r="A48" s="28" t="s">
        <v>54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21">
        <v>0</v>
      </c>
      <c r="N48" s="21">
        <v>0</v>
      </c>
      <c r="O48" s="19">
        <f t="shared" si="5"/>
        <v>0</v>
      </c>
    </row>
    <row r="49" spans="1:15" s="9" customFormat="1" ht="25.5" customHeight="1">
      <c r="A49" s="29" t="s">
        <v>55</v>
      </c>
      <c r="B49" s="22">
        <f t="shared" ref="B49:N49" si="6">SUM(B7+B21+B41+B47)</f>
        <v>456662435.31</v>
      </c>
      <c r="C49" s="22">
        <f t="shared" si="6"/>
        <v>22913185.759999998</v>
      </c>
      <c r="D49" s="22">
        <f t="shared" si="6"/>
        <v>25572195.010000005</v>
      </c>
      <c r="E49" s="22">
        <f t="shared" si="6"/>
        <v>36256896.069999993</v>
      </c>
      <c r="F49" s="22">
        <f t="shared" si="6"/>
        <v>36198289.000000007</v>
      </c>
      <c r="G49" s="22">
        <f t="shared" si="6"/>
        <v>40399089.390000008</v>
      </c>
      <c r="H49" s="22">
        <f t="shared" si="6"/>
        <v>34722750.93</v>
      </c>
      <c r="I49" s="22">
        <f t="shared" si="6"/>
        <v>37261758.960000001</v>
      </c>
      <c r="J49" s="22">
        <f t="shared" si="6"/>
        <v>36407356.979999997</v>
      </c>
      <c r="K49" s="22">
        <f t="shared" si="6"/>
        <v>34912909.060000002</v>
      </c>
      <c r="L49" s="22">
        <f t="shared" si="6"/>
        <v>39149522.289999999</v>
      </c>
      <c r="M49" s="22">
        <f t="shared" si="6"/>
        <v>47306490.200000003</v>
      </c>
      <c r="N49" s="22">
        <f t="shared" si="6"/>
        <v>60200782.599999994</v>
      </c>
      <c r="O49" s="22">
        <f>SUM(C49:N49)</f>
        <v>451301226.25</v>
      </c>
    </row>
    <row r="50" spans="1:15" ht="15">
      <c r="A50" s="9" t="s">
        <v>56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7" t="s">
        <v>57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.2" customHeight="1">
      <c r="A58" s="32" t="s">
        <v>1</v>
      </c>
      <c r="B58" s="32" t="s">
        <v>2</v>
      </c>
      <c r="C58" s="33" t="s">
        <v>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.75">
      <c r="A59" s="32"/>
      <c r="B59" s="32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30</v>
      </c>
      <c r="B60" s="22">
        <f t="shared" ref="B60:L60" si="7">SUM(B61:B75)</f>
        <v>172000</v>
      </c>
      <c r="C60" s="22">
        <f t="shared" si="7"/>
        <v>0</v>
      </c>
      <c r="D60" s="22">
        <f t="shared" si="7"/>
        <v>0</v>
      </c>
      <c r="E60" s="22">
        <f t="shared" si="7"/>
        <v>0</v>
      </c>
      <c r="F60" s="22">
        <f t="shared" si="7"/>
        <v>0</v>
      </c>
      <c r="G60" s="22">
        <f t="shared" si="7"/>
        <v>0</v>
      </c>
      <c r="H60" s="22">
        <f t="shared" si="7"/>
        <v>0</v>
      </c>
      <c r="I60" s="22">
        <f t="shared" si="7"/>
        <v>0</v>
      </c>
      <c r="J60" s="22">
        <f t="shared" si="7"/>
        <v>0</v>
      </c>
      <c r="K60" s="22">
        <f t="shared" si="7"/>
        <v>0</v>
      </c>
      <c r="L60" s="22">
        <f t="shared" si="7"/>
        <v>0</v>
      </c>
      <c r="M60" s="22">
        <f>SUM(M61:M75)</f>
        <v>0</v>
      </c>
      <c r="N60" s="22">
        <f>SUM(N61:N75)</f>
        <v>0</v>
      </c>
      <c r="O60" s="22">
        <v>0</v>
      </c>
    </row>
    <row r="61" spans="1:15" ht="30" customHeight="1">
      <c r="A61" s="30" t="s">
        <v>31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30" customHeight="1">
      <c r="A62" s="30" t="s">
        <v>32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30" customHeight="1">
      <c r="A63" s="30" t="s">
        <v>33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30" customHeight="1">
      <c r="A64" s="30" t="s">
        <v>34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30" customHeight="1">
      <c r="A65" s="30" t="s">
        <v>35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30" customHeight="1">
      <c r="A66" s="30" t="s">
        <v>36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7" spans="1:15" ht="30" customHeight="1">
      <c r="A67" s="30" t="s">
        <v>37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ht="30" customHeight="1">
      <c r="A68" s="30" t="s">
        <v>38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</row>
    <row r="69" spans="1:15" ht="30" customHeight="1">
      <c r="A69" s="30" t="s">
        <v>39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30" customHeight="1">
      <c r="A70" s="30" t="s">
        <v>58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30" customHeight="1">
      <c r="A71" s="30" t="s">
        <v>43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2" spans="1:15" ht="30" customHeight="1">
      <c r="A72" s="30" t="s">
        <v>59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</row>
    <row r="73" spans="1:15" ht="30" customHeight="1">
      <c r="A73" s="30" t="s">
        <v>27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</row>
    <row r="74" spans="1:15" ht="30" customHeight="1">
      <c r="A74" s="30" t="s">
        <v>28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</row>
    <row r="75" spans="1:15" ht="15.75">
      <c r="A75" s="30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3"/>
    </row>
    <row r="76" spans="1:15" ht="15.75">
      <c r="A76" s="2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3"/>
    </row>
    <row r="77" spans="1:15" ht="15.75">
      <c r="A77" s="15" t="s">
        <v>47</v>
      </c>
      <c r="B77" s="24">
        <f t="shared" ref="B77:H77" si="8">SUM(B78:B84)</f>
        <v>68000</v>
      </c>
      <c r="C77" s="24">
        <f t="shared" si="8"/>
        <v>0</v>
      </c>
      <c r="D77" s="24">
        <f t="shared" si="8"/>
        <v>0</v>
      </c>
      <c r="E77" s="24">
        <f t="shared" si="8"/>
        <v>0</v>
      </c>
      <c r="F77" s="24">
        <f t="shared" si="8"/>
        <v>0</v>
      </c>
      <c r="G77" s="24">
        <f t="shared" si="8"/>
        <v>0</v>
      </c>
      <c r="H77" s="24">
        <f t="shared" si="8"/>
        <v>0</v>
      </c>
      <c r="I77" s="24">
        <f t="shared" ref="I77:N77" si="9">SUM(I78:I84)</f>
        <v>0</v>
      </c>
      <c r="J77" s="24">
        <f t="shared" si="9"/>
        <v>0</v>
      </c>
      <c r="K77" s="24">
        <f t="shared" si="9"/>
        <v>0</v>
      </c>
      <c r="L77" s="24">
        <f t="shared" si="9"/>
        <v>0</v>
      </c>
      <c r="M77" s="24">
        <f t="shared" si="9"/>
        <v>0</v>
      </c>
      <c r="N77" s="24">
        <f t="shared" si="9"/>
        <v>0</v>
      </c>
      <c r="O77" s="24">
        <v>0</v>
      </c>
    </row>
    <row r="78" spans="1:15" ht="32.25" customHeight="1">
      <c r="A78" s="30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</row>
    <row r="79" spans="1:15" ht="32.25" customHeight="1">
      <c r="A79" s="30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</row>
    <row r="80" spans="1:15" ht="32.25" customHeight="1">
      <c r="A80" s="30" t="s">
        <v>48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</row>
    <row r="81" spans="1:15" ht="30" customHeight="1">
      <c r="A81" s="30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</row>
    <row r="82" spans="1:15" ht="30" customHeight="1">
      <c r="A82" s="30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</row>
    <row r="83" spans="1:15" ht="30" customHeight="1">
      <c r="A83" s="30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</row>
    <row r="84" spans="1:15" ht="30" customHeight="1">
      <c r="A84" s="30" t="s">
        <v>27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</row>
    <row r="85" spans="1:15" ht="30" customHeight="1">
      <c r="A85" s="3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53</v>
      </c>
      <c r="B86" s="24">
        <f t="shared" ref="B86:G86" si="10">SUM(B87)</f>
        <v>10000</v>
      </c>
      <c r="C86" s="24">
        <f t="shared" si="10"/>
        <v>0</v>
      </c>
      <c r="D86" s="24">
        <f t="shared" si="10"/>
        <v>0</v>
      </c>
      <c r="E86" s="24">
        <f t="shared" si="10"/>
        <v>0</v>
      </c>
      <c r="F86" s="24">
        <f t="shared" si="10"/>
        <v>0</v>
      </c>
      <c r="G86" s="24">
        <f t="shared" si="10"/>
        <v>0</v>
      </c>
      <c r="H86" s="24">
        <f t="shared" ref="H86:N86" si="11">SUM(H87)</f>
        <v>0</v>
      </c>
      <c r="I86" s="24">
        <f t="shared" si="11"/>
        <v>0</v>
      </c>
      <c r="J86" s="24">
        <f t="shared" si="11"/>
        <v>0</v>
      </c>
      <c r="K86" s="24">
        <f t="shared" si="11"/>
        <v>0</v>
      </c>
      <c r="L86" s="24">
        <f t="shared" si="11"/>
        <v>0</v>
      </c>
      <c r="M86" s="24">
        <f t="shared" si="11"/>
        <v>0</v>
      </c>
      <c r="N86" s="24">
        <f t="shared" si="11"/>
        <v>0</v>
      </c>
      <c r="O86" s="24">
        <v>0</v>
      </c>
    </row>
    <row r="87" spans="1:15" s="6" customFormat="1" ht="25.5" customHeight="1">
      <c r="A87" s="31" t="s">
        <v>54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</row>
    <row r="88" spans="1:15" ht="30" customHeight="1">
      <c r="A88" s="3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29" t="s">
        <v>55</v>
      </c>
      <c r="B89" s="22">
        <f t="shared" ref="B89:G89" si="12">B86+B77+B60</f>
        <v>250000</v>
      </c>
      <c r="C89" s="22">
        <f t="shared" si="12"/>
        <v>0</v>
      </c>
      <c r="D89" s="22">
        <f t="shared" si="12"/>
        <v>0</v>
      </c>
      <c r="E89" s="22">
        <f t="shared" si="12"/>
        <v>0</v>
      </c>
      <c r="F89" s="22">
        <f t="shared" si="12"/>
        <v>0</v>
      </c>
      <c r="G89" s="22">
        <f t="shared" si="12"/>
        <v>0</v>
      </c>
      <c r="H89" s="22">
        <f t="shared" ref="H89:M89" si="13">H86+H77+H60</f>
        <v>0</v>
      </c>
      <c r="I89" s="22">
        <f t="shared" si="13"/>
        <v>0</v>
      </c>
      <c r="J89" s="22">
        <f t="shared" si="13"/>
        <v>0</v>
      </c>
      <c r="K89" s="22">
        <f t="shared" si="13"/>
        <v>0</v>
      </c>
      <c r="L89" s="22">
        <f t="shared" si="13"/>
        <v>0</v>
      </c>
      <c r="M89" s="22">
        <f t="shared" si="13"/>
        <v>0</v>
      </c>
      <c r="N89" s="22">
        <f t="shared" ref="N89" si="14">N86+N77+N60</f>
        <v>0</v>
      </c>
      <c r="O89" s="22">
        <v>0</v>
      </c>
    </row>
    <row r="90" spans="1:15" ht="15">
      <c r="A90" s="9" t="s">
        <v>56</v>
      </c>
    </row>
    <row r="91" spans="1:15" ht="15">
      <c r="A91" s="9" t="str">
        <f>A51</f>
        <v>Data da última atualização:  30/01/2023</v>
      </c>
    </row>
    <row r="95" spans="1:15" ht="15.75">
      <c r="A95" s="37" t="s">
        <v>62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.2" customHeight="1">
      <c r="A97" s="32" t="s">
        <v>1</v>
      </c>
      <c r="B97" s="32" t="s">
        <v>2</v>
      </c>
      <c r="C97" s="33" t="s">
        <v>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.75">
      <c r="A98" s="32"/>
      <c r="B98" s="32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30</v>
      </c>
      <c r="B99" s="22">
        <f t="shared" ref="B99:H99" si="15">SUM(B100:B102)</f>
        <v>0</v>
      </c>
      <c r="C99" s="22">
        <f t="shared" si="15"/>
        <v>0</v>
      </c>
      <c r="D99" s="22">
        <f t="shared" si="15"/>
        <v>0</v>
      </c>
      <c r="E99" s="22">
        <f t="shared" si="15"/>
        <v>0</v>
      </c>
      <c r="F99" s="22">
        <f t="shared" si="15"/>
        <v>0</v>
      </c>
      <c r="G99" s="22">
        <f t="shared" si="15"/>
        <v>0</v>
      </c>
      <c r="H99" s="22">
        <f t="shared" si="15"/>
        <v>0</v>
      </c>
      <c r="I99" s="22">
        <f t="shared" ref="I99:N99" si="16">SUM(I100:I102)</f>
        <v>0</v>
      </c>
      <c r="J99" s="22">
        <f t="shared" si="16"/>
        <v>0</v>
      </c>
      <c r="K99" s="22">
        <f t="shared" si="16"/>
        <v>0</v>
      </c>
      <c r="L99" s="22">
        <f t="shared" si="16"/>
        <v>0</v>
      </c>
      <c r="M99" s="22">
        <f t="shared" si="16"/>
        <v>0</v>
      </c>
      <c r="N99" s="22">
        <f t="shared" si="16"/>
        <v>0</v>
      </c>
      <c r="O99" s="22">
        <v>0</v>
      </c>
    </row>
    <row r="100" spans="1:15" ht="30" customHeight="1">
      <c r="A100" s="30" t="s">
        <v>31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</row>
    <row r="101" spans="1:15" ht="29.25" customHeight="1">
      <c r="A101" s="30" t="s">
        <v>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</row>
    <row r="102" spans="1:15" ht="30" customHeight="1">
      <c r="A102" s="30" t="s">
        <v>58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</row>
    <row r="103" spans="1:15" ht="15.75">
      <c r="A103" s="30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3"/>
    </row>
    <row r="104" spans="1:15" ht="15.75">
      <c r="A104" s="20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3"/>
    </row>
    <row r="105" spans="1:15" ht="15.75">
      <c r="A105" s="15" t="s">
        <v>47</v>
      </c>
      <c r="B105" s="24">
        <f t="shared" ref="B105:N105" si="17">SUM(B106)</f>
        <v>0</v>
      </c>
      <c r="C105" s="24">
        <f t="shared" si="17"/>
        <v>0</v>
      </c>
      <c r="D105" s="24">
        <f t="shared" si="17"/>
        <v>0</v>
      </c>
      <c r="E105" s="24">
        <f t="shared" si="17"/>
        <v>0</v>
      </c>
      <c r="F105" s="24">
        <f t="shared" si="17"/>
        <v>0</v>
      </c>
      <c r="G105" s="24">
        <f t="shared" si="17"/>
        <v>0</v>
      </c>
      <c r="H105" s="24">
        <f t="shared" si="17"/>
        <v>0</v>
      </c>
      <c r="I105" s="24">
        <f t="shared" si="17"/>
        <v>0</v>
      </c>
      <c r="J105" s="24">
        <f t="shared" si="17"/>
        <v>0</v>
      </c>
      <c r="K105" s="24">
        <f t="shared" si="17"/>
        <v>0</v>
      </c>
      <c r="L105" s="24">
        <f t="shared" si="17"/>
        <v>0</v>
      </c>
      <c r="M105" s="24">
        <f t="shared" si="17"/>
        <v>0</v>
      </c>
      <c r="N105" s="24">
        <f t="shared" si="17"/>
        <v>0</v>
      </c>
      <c r="O105" s="24">
        <v>0</v>
      </c>
    </row>
    <row r="106" spans="1:15" ht="32.25" customHeight="1">
      <c r="A106" s="30" t="s">
        <v>48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</row>
    <row r="107" spans="1:15" ht="30" customHeight="1">
      <c r="A107" s="30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29" t="s">
        <v>55</v>
      </c>
      <c r="B109" s="22">
        <f t="shared" ref="B109:G109" si="18">B105+B99</f>
        <v>0</v>
      </c>
      <c r="C109" s="22">
        <f t="shared" si="18"/>
        <v>0</v>
      </c>
      <c r="D109" s="22">
        <f t="shared" si="18"/>
        <v>0</v>
      </c>
      <c r="E109" s="22">
        <f t="shared" si="18"/>
        <v>0</v>
      </c>
      <c r="F109" s="22">
        <f t="shared" si="18"/>
        <v>0</v>
      </c>
      <c r="G109" s="22">
        <f t="shared" si="18"/>
        <v>0</v>
      </c>
      <c r="H109" s="22">
        <f t="shared" ref="H109:M109" si="19">H105+H99</f>
        <v>0</v>
      </c>
      <c r="I109" s="22">
        <f t="shared" si="19"/>
        <v>0</v>
      </c>
      <c r="J109" s="22">
        <f t="shared" si="19"/>
        <v>0</v>
      </c>
      <c r="K109" s="22">
        <f t="shared" si="19"/>
        <v>0</v>
      </c>
      <c r="L109" s="22">
        <f t="shared" si="19"/>
        <v>0</v>
      </c>
      <c r="M109" s="22">
        <f t="shared" si="19"/>
        <v>0</v>
      </c>
      <c r="N109" s="22">
        <f t="shared" ref="N109" si="20">N105+N99</f>
        <v>0</v>
      </c>
      <c r="O109" s="22">
        <v>0</v>
      </c>
    </row>
    <row r="110" spans="1:15" ht="15">
      <c r="A110" s="9" t="s">
        <v>56</v>
      </c>
    </row>
    <row r="111" spans="1:15" ht="15">
      <c r="A111" s="9" t="str">
        <f>A51</f>
        <v>Data da última atualização:  30/01/2023</v>
      </c>
    </row>
    <row r="115" spans="1:1">
      <c r="A115" t="s">
        <v>63</v>
      </c>
    </row>
    <row r="116" spans="1:1">
      <c r="A116" t="s">
        <v>64</v>
      </c>
    </row>
    <row r="117" spans="1:1">
      <c r="A117" t="s">
        <v>65</v>
      </c>
    </row>
    <row r="118" spans="1:1">
      <c r="A118" t="s">
        <v>66</v>
      </c>
    </row>
  </sheetData>
  <sheetProtection selectLockedCells="1" selectUnlockedCells="1"/>
  <mergeCells count="15"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</mergeCells>
  <pageMargins left="0" right="0" top="0.39370078740157483" bottom="0.39370078740157483" header="0" footer="0"/>
  <pageSetup paperSize="9" scale="36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revision/>
  <dcterms:created xsi:type="dcterms:W3CDTF">2024-01-30T14:50:57Z</dcterms:created>
  <dcterms:modified xsi:type="dcterms:W3CDTF">2024-02-01T16:04:49Z</dcterms:modified>
  <cp:category/>
  <cp:contentStatus/>
</cp:coreProperties>
</file>