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Despesa_por_ação_orçamentária" sheetId="1" r:id="rId1"/>
  </sheets>
  <definedNames>
    <definedName name="_xlnm.Print_Area" localSheetId="0">'Despesa_por_ação_orçamentária'!$A$1:$O$28</definedName>
    <definedName name="g" localSheetId="0">'Despesa_por_ação_orçamentária'!$A$1:$E$7</definedName>
    <definedName name="Print_Area_0" localSheetId="0">'Despesa_por_ação_orçamentária'!$A$1:$E$18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<sst xmlns="http://schemas.openxmlformats.org/spreadsheetml/2006/main" count="49" uniqueCount="32">
  <si>
    <t>NOVEMBRO /2016</t>
  </si>
  <si>
    <t>FUNDOS: SALDOS E RECEITAS</t>
  </si>
  <si>
    <t>FUNDO</t>
  </si>
  <si>
    <t>SALDO DO FUNDO EM JANEIRO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</si>
  <si>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</si>
  <si>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</si>
  <si>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</si>
  <si>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</si>
  <si>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</si>
  <si>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</si>
  <si>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</si>
  <si>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</si>
  <si>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</si>
  <si>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</si>
  <si>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</si>
  <si>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</si>
  <si>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</si>
  <si>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</si>
  <si>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t xml:space="preserve">Fonte de Recursos 285/485 - Outras Fontes  </t>
    </r>
    <r>
      <rPr>
        <sz val="12"/>
        <color indexed="17"/>
        <rFont val="Arial1"/>
        <family val="0"/>
      </rPr>
      <t xml:space="preserve">  CONTA 60-8 E POUPANÇA 163348</t>
    </r>
  </si>
  <si>
    <r>
      <t xml:space="preserve">Fonte de Recursos 201/401 - Recursos Diretamente Arrecadados </t>
    </r>
    <r>
      <rPr>
        <sz val="12"/>
        <color indexed="17"/>
        <rFont val="Arial1"/>
        <family val="0"/>
      </rPr>
      <t>CONTA 98-0 ; 61-6</t>
    </r>
  </si>
  <si>
    <r>
      <t xml:space="preserve">Fonte de Recursos 115/315 - Alienação de bens   </t>
    </r>
    <r>
      <rPr>
        <sz val="12"/>
        <color indexed="17"/>
        <rFont val="Arial1"/>
        <family val="0"/>
      </rPr>
      <t>CONTA 62-4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</si>
  <si>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</si>
  <si>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</si>
  <si>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</si>
  <si>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Data da última atualização: 05/12/2016</t>
  </si>
  <si>
    <t>VALORES RECEBIDOS/DISPENDIDOS</t>
  </si>
  <si>
    <t>FUNDO DE AMAPARO E PROTEÇÃO A VÍTIMAS E TESTEMUNHAS AMEAÇADAS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</si>
  <si>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</si>
  <si>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</si>
  <si>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t>Data da última atualização: 15/12/2016</t>
  </si>
  <si>
    <t>Fonte de Recursos 300 - Superavit Financeiro     - CONTA 102-7</t>
  </si>
  <si>
    <t>Fonte de Recursos 100 - Recursos Próprios    - CONTA 102-7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</si>
</sst>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6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2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FFFF"/>
      <name val="Arial1"/>
      <family val="0"/>
    </font>
    <font>
      <b/>
      <sz val="12"/>
      <color rgb="FF000000"/>
      <name val="Arial1"/>
      <family val="0"/>
    </font>
    <font>
      <sz val="12"/>
      <color rgb="FF000000"/>
      <name val="Arial1"/>
      <family val="0"/>
    </font>
    <font>
      <b/>
      <sz val="11"/>
      <color rgb="FF000000"/>
      <name val="Arial1"/>
      <family val="0"/>
    </font>
    <font>
      <sz val="11"/>
      <color rgb="FF000000"/>
      <name val="Arial1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51" fillId="35" borderId="11" xfId="0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left" vertical="center" wrapText="1"/>
    </xf>
    <xf numFmtId="4" fontId="7" fillId="36" borderId="11" xfId="0" applyNumberFormat="1" applyFont="1" applyFill="1" applyBorder="1" applyAlignment="1">
      <alignment horizontal="right" vertical="center" wrapText="1"/>
    </xf>
    <xf numFmtId="4" fontId="8" fillId="36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53" fillId="0" borderId="11" xfId="0" applyFont="1" applyBorder="1" applyAlignment="1">
      <alignment horizontal="left" vertical="center" wrapText="1"/>
    </xf>
    <xf numFmtId="4" fontId="0" fillId="0" borderId="11" xfId="0" applyNumberFormat="1" applyBorder="1" applyAlignment="1">
      <alignment/>
    </xf>
    <xf numFmtId="4" fontId="54" fillId="0" borderId="11" xfId="0" applyNumberFormat="1" applyFont="1" applyFill="1" applyBorder="1" applyAlignment="1">
      <alignment horizontal="right" vertical="center" wrapText="1"/>
    </xf>
    <xf numFmtId="4" fontId="52" fillId="0" borderId="11" xfId="0" applyNumberFormat="1" applyFont="1" applyBorder="1" applyAlignment="1">
      <alignment/>
    </xf>
    <xf numFmtId="43" fontId="55" fillId="0" borderId="0" xfId="60" applyFont="1" applyAlignment="1">
      <alignment/>
    </xf>
    <xf numFmtId="43" fontId="0" fillId="0" borderId="0" xfId="0" applyNumberFormat="1" applyAlignment="1">
      <alignment/>
    </xf>
    <xf numFmtId="0" fontId="5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457200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26700" y="638175"/>
          <a:ext cx="15335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Normal="75" zoomScaleSheetLayoutView="100" zoomScalePageLayoutView="0" workbookViewId="0" topLeftCell="A10">
      <selection activeCell="A17" sqref="A17"/>
    </sheetView>
  </sheetViews>
  <sheetFormatPr defaultColWidth="10.59765625" defaultRowHeight="14.25"/>
  <cols>
    <col min="1" max="1" width="85" style="0" customWidth="1"/>
    <col min="2" max="2" width="19.69921875" style="0" customWidth="1"/>
    <col min="3" max="6" width="11.8984375" style="0" customWidth="1"/>
    <col min="7" max="7" width="13" style="0" customWidth="1"/>
    <col min="8" max="11" width="11.8984375" style="0" customWidth="1"/>
    <col min="12" max="12" width="13.19921875" style="0" customWidth="1"/>
    <col min="13" max="14" width="11.8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7" t="s">
        <v>0</v>
      </c>
      <c r="L2" s="37"/>
      <c r="M2" s="37"/>
      <c r="N2" s="37"/>
      <c r="O2" s="37"/>
    </row>
    <row r="3" spans="1:5" ht="28.5" customHeight="1">
      <c r="A3" s="38" t="s">
        <v>1</v>
      </c>
      <c r="B3" s="38"/>
      <c r="C3" s="38"/>
      <c r="D3" s="38"/>
      <c r="E3" s="38"/>
    </row>
    <row r="4" ht="25.5" customHeight="1"/>
    <row r="5" spans="1:15" s="3" customFormat="1" ht="36" customHeight="1">
      <c r="A5" s="2" t="s">
        <v>2</v>
      </c>
      <c r="B5" s="2" t="s">
        <v>3</v>
      </c>
      <c r="C5" s="39" t="s">
        <v>25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</row>
    <row r="7" spans="1:15" ht="25.5" customHeight="1">
      <c r="A7" s="8" t="s">
        <v>17</v>
      </c>
      <c r="B7" s="9"/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5.5" customHeight="1">
      <c r="A8" s="11" t="s">
        <v>18</v>
      </c>
      <c r="B8" s="9">
        <f>0+11506909.46+1295673.96</f>
        <v>12802583.420000002</v>
      </c>
      <c r="C8" s="9">
        <f>261453.25-261453.25+77390.69+261453.25</f>
        <v>338843.94</v>
      </c>
      <c r="D8" s="9">
        <f>102544.58-102544.58+70611.53+13909.34-102544.58</f>
        <v>-18023.710000000006</v>
      </c>
      <c r="E8" s="9">
        <f>11935146.24-11935146.24-11654911.68+11791449.85-194775</f>
        <v>-58236.830000000075</v>
      </c>
      <c r="F8" s="9">
        <f>122251.06-122251.06+242665.56-30530</f>
        <v>212135.56</v>
      </c>
      <c r="G8" s="9">
        <f>7413468.21-7413468.21+231417.55-7413468.21</f>
        <v>-7182050.66</v>
      </c>
      <c r="H8" s="9">
        <f>1008382.26-1008382.26+444569.25-659880</f>
        <v>-215310.75</v>
      </c>
      <c r="I8" s="9">
        <f>68862.1</f>
        <v>68862.1</v>
      </c>
      <c r="J8" s="9">
        <f>1399727.42-1399727.42+356445.87-1109090.55</f>
        <v>-752644.68</v>
      </c>
      <c r="K8" s="9">
        <f>151700-151700+62763.49-115700</f>
        <v>-52936.51</v>
      </c>
      <c r="L8" s="9">
        <f>1641695-1641695+143524.38-1555684.49</f>
        <v>-1412160.1099999999</v>
      </c>
      <c r="M8" s="9">
        <f>52641.15+103217.6-52641.15-0</f>
        <v>103217.6</v>
      </c>
      <c r="N8" s="9"/>
      <c r="O8" s="12">
        <f>SUM(B8:N8)</f>
        <v>3834279.370000001</v>
      </c>
    </row>
    <row r="9" spans="1:15" ht="25.5" customHeight="1">
      <c r="A9" s="11" t="s">
        <v>19</v>
      </c>
      <c r="B9" s="9">
        <f>100+96.2+390325.3+345532.92</f>
        <v>736054.4199999999</v>
      </c>
      <c r="C9" s="9">
        <f>0+6+0+0</f>
        <v>6</v>
      </c>
      <c r="D9" s="9">
        <f>0+46+3780.04+3346.24</f>
        <v>7172.28</v>
      </c>
      <c r="E9" s="9">
        <f>0+742.5-890.7+3472.53+3964.76</f>
        <v>7289.09</v>
      </c>
      <c r="F9" s="9">
        <f>103+4213.4+3736.77</f>
        <v>8053.17</v>
      </c>
      <c r="G9" s="9">
        <f>789+3882.43+3445.57</f>
        <v>8117</v>
      </c>
      <c r="H9" s="9">
        <f>4036.87+3582.63</f>
        <v>7619.5</v>
      </c>
      <c r="I9" s="9">
        <f>77+4275.92+3794.78</f>
        <v>8147.700000000001</v>
      </c>
      <c r="J9" s="9">
        <f>666.8-1635.8+4162.8+5330.21</f>
        <v>8524.01</v>
      </c>
      <c r="K9" s="9">
        <f>303.8-268+4572.79+4058.22</f>
        <v>8666.81</v>
      </c>
      <c r="L9" s="9">
        <f>0-100+4313.13+483-518.8+4274.16-0</f>
        <v>8451.49</v>
      </c>
      <c r="M9" s="9">
        <f>0+4094.23-0-0+198.4+3849.24-198.4-0</f>
        <v>7943.47</v>
      </c>
      <c r="N9" s="9"/>
      <c r="O9" s="12">
        <f>SUM(B9:N9)</f>
        <v>816044.94</v>
      </c>
    </row>
    <row r="10" spans="1:15" ht="25.5" customHeight="1">
      <c r="A10" s="11" t="s">
        <v>20</v>
      </c>
      <c r="B10" s="9">
        <v>438069.51</v>
      </c>
      <c r="C10" s="9">
        <v>0</v>
      </c>
      <c r="D10" s="9">
        <v>4242.41</v>
      </c>
      <c r="E10" s="9">
        <v>3897.29</v>
      </c>
      <c r="F10" s="9">
        <v>4728.79</v>
      </c>
      <c r="G10" s="9">
        <v>4357.32</v>
      </c>
      <c r="H10" s="9">
        <v>4530.66</v>
      </c>
      <c r="I10" s="9">
        <v>4798.93</v>
      </c>
      <c r="J10" s="9">
        <v>4672.01</v>
      </c>
      <c r="K10" s="9">
        <v>5132.13</v>
      </c>
      <c r="L10" s="9">
        <v>4728.46</v>
      </c>
      <c r="M10" s="9">
        <f>4594.65</f>
        <v>4594.65</v>
      </c>
      <c r="N10" s="9"/>
      <c r="O10" s="12">
        <f>SUM(B10:N10)</f>
        <v>483752.16</v>
      </c>
    </row>
    <row r="11" spans="1:15" ht="25.5" customHeight="1">
      <c r="A11" s="11"/>
      <c r="B11" s="13">
        <f aca="true" t="shared" si="0" ref="B11:M11">SUM(B8:B10)</f>
        <v>13976707.350000001</v>
      </c>
      <c r="C11" s="13">
        <f t="shared" si="0"/>
        <v>338849.94</v>
      </c>
      <c r="D11" s="13">
        <f t="shared" si="0"/>
        <v>-6609.020000000008</v>
      </c>
      <c r="E11" s="13">
        <f t="shared" si="0"/>
        <v>-47050.45000000008</v>
      </c>
      <c r="F11" s="13">
        <f t="shared" si="0"/>
        <v>224917.52000000002</v>
      </c>
      <c r="G11" s="13">
        <f t="shared" si="0"/>
        <v>-7169576.34</v>
      </c>
      <c r="H11" s="13">
        <f t="shared" si="0"/>
        <v>-203160.59</v>
      </c>
      <c r="I11" s="13">
        <f t="shared" si="0"/>
        <v>81808.73000000001</v>
      </c>
      <c r="J11" s="13">
        <f t="shared" si="0"/>
        <v>-739448.66</v>
      </c>
      <c r="K11" s="13">
        <f t="shared" si="0"/>
        <v>-39137.57000000001</v>
      </c>
      <c r="L11" s="13">
        <f t="shared" si="0"/>
        <v>-1398980.16</v>
      </c>
      <c r="M11" s="13">
        <f t="shared" si="0"/>
        <v>115755.72</v>
      </c>
      <c r="N11" s="13"/>
      <c r="O11" s="14">
        <f>SUM(B11:N11)</f>
        <v>5134076.470000002</v>
      </c>
    </row>
    <row r="12" spans="1:15" ht="41.25" customHeight="1">
      <c r="A12" s="15" t="s">
        <v>21</v>
      </c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5" s="18" customFormat="1" ht="25.5" customHeight="1">
      <c r="A13" s="20" t="s">
        <v>22</v>
      </c>
      <c r="B13" s="17"/>
      <c r="C13" s="17"/>
      <c r="D13" s="17"/>
      <c r="E13" s="17"/>
    </row>
    <row r="14" ht="14.25">
      <c r="A14" s="21" t="s">
        <v>23</v>
      </c>
    </row>
    <row r="15" ht="14.25">
      <c r="A15" s="21" t="s">
        <v>24</v>
      </c>
    </row>
    <row r="17" spans="1:15" ht="31.5">
      <c r="A17" s="22" t="s">
        <v>2</v>
      </c>
      <c r="B17" s="22" t="s">
        <v>3</v>
      </c>
      <c r="C17" s="40" t="s">
        <v>25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5" ht="15.75">
      <c r="A18" s="23"/>
      <c r="B18" s="24"/>
      <c r="C18" s="25" t="s">
        <v>4</v>
      </c>
      <c r="D18" s="25" t="s">
        <v>5</v>
      </c>
      <c r="E18" s="25" t="s">
        <v>6</v>
      </c>
      <c r="F18" s="25" t="s">
        <v>7</v>
      </c>
      <c r="G18" s="25" t="s">
        <v>8</v>
      </c>
      <c r="H18" s="25" t="s">
        <v>9</v>
      </c>
      <c r="I18" s="25" t="s">
        <v>10</v>
      </c>
      <c r="J18" s="25" t="s">
        <v>11</v>
      </c>
      <c r="K18" s="25" t="s">
        <v>12</v>
      </c>
      <c r="L18" s="25" t="s">
        <v>13</v>
      </c>
      <c r="M18" s="25" t="s">
        <v>14</v>
      </c>
      <c r="N18" s="25" t="s">
        <v>15</v>
      </c>
      <c r="O18" s="25" t="s">
        <v>16</v>
      </c>
    </row>
    <row r="19" spans="1:15" ht="15.75">
      <c r="A19" s="26" t="s">
        <v>26</v>
      </c>
      <c r="B19" s="27"/>
      <c r="C19" s="27"/>
      <c r="D19" s="27"/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15">
      <c r="A20" s="41" t="s">
        <v>31</v>
      </c>
      <c r="B20" s="27">
        <v>0</v>
      </c>
      <c r="C20" s="27">
        <v>0</v>
      </c>
      <c r="D20" s="27">
        <v>234.7</v>
      </c>
      <c r="E20" s="27">
        <v>0</v>
      </c>
      <c r="F20" s="27">
        <v>0</v>
      </c>
      <c r="G20" s="27">
        <v>13987.53</v>
      </c>
      <c r="H20" s="27">
        <v>0</v>
      </c>
      <c r="I20" s="27">
        <v>0</v>
      </c>
      <c r="J20" s="27">
        <v>1959.49</v>
      </c>
      <c r="K20" s="27">
        <v>0</v>
      </c>
      <c r="L20" s="27">
        <v>0</v>
      </c>
      <c r="M20" s="27">
        <v>0</v>
      </c>
      <c r="N20" s="27"/>
      <c r="O20" s="30">
        <f>SUM(B20:N20)</f>
        <v>16181.720000000001</v>
      </c>
    </row>
    <row r="21" spans="1:15" ht="15">
      <c r="A21" s="29" t="s">
        <v>30</v>
      </c>
      <c r="B21" s="27">
        <v>460017.42</v>
      </c>
      <c r="C21" s="27">
        <v>0</v>
      </c>
      <c r="D21" s="27">
        <v>-300000</v>
      </c>
      <c r="E21" s="27">
        <v>0</v>
      </c>
      <c r="F21" s="27">
        <v>0</v>
      </c>
      <c r="G21" s="27">
        <v>0</v>
      </c>
      <c r="H21" s="27">
        <v>-154761.88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/>
      <c r="O21" s="30">
        <f>SUM(B21:N21)</f>
        <v>5255.539999999979</v>
      </c>
    </row>
    <row r="22" spans="1:15" ht="15.75">
      <c r="A22" s="29"/>
      <c r="B22" s="31">
        <f aca="true" t="shared" si="1" ref="B22:K22">SUM(B20:B21)</f>
        <v>460017.42</v>
      </c>
      <c r="C22" s="31">
        <f t="shared" si="1"/>
        <v>0</v>
      </c>
      <c r="D22" s="31">
        <f t="shared" si="1"/>
        <v>-299765.3</v>
      </c>
      <c r="E22" s="31">
        <f t="shared" si="1"/>
        <v>0</v>
      </c>
      <c r="F22" s="31">
        <f t="shared" si="1"/>
        <v>0</v>
      </c>
      <c r="G22" s="31">
        <f t="shared" si="1"/>
        <v>13987.53</v>
      </c>
      <c r="H22" s="31">
        <f t="shared" si="1"/>
        <v>-154761.88</v>
      </c>
      <c r="I22" s="31">
        <f t="shared" si="1"/>
        <v>0</v>
      </c>
      <c r="J22" s="31">
        <f t="shared" si="1"/>
        <v>1959.49</v>
      </c>
      <c r="K22" s="31">
        <f t="shared" si="1"/>
        <v>0</v>
      </c>
      <c r="L22" s="31">
        <v>0</v>
      </c>
      <c r="M22" s="31">
        <f>SUM(M20:M21)</f>
        <v>0</v>
      </c>
      <c r="N22" s="31"/>
      <c r="O22" s="32">
        <f>SUM(B22:N22)</f>
        <v>21437.25999999999</v>
      </c>
    </row>
    <row r="23" ht="14.25">
      <c r="F23" s="33"/>
    </row>
    <row r="24" spans="1:6" ht="42.75">
      <c r="A24" s="15" t="s">
        <v>27</v>
      </c>
      <c r="D24" s="33"/>
      <c r="F24" s="34"/>
    </row>
    <row r="25" spans="1:6" ht="15">
      <c r="A25" s="35" t="s">
        <v>28</v>
      </c>
      <c r="C25" s="36"/>
      <c r="D25" s="33"/>
      <c r="E25" s="33"/>
      <c r="F25" s="34"/>
    </row>
    <row r="26" spans="1:6" ht="14.25">
      <c r="A26" s="21" t="s">
        <v>23</v>
      </c>
      <c r="C26" s="36"/>
      <c r="D26" s="33"/>
      <c r="F26" s="33"/>
    </row>
    <row r="27" spans="1:6" ht="14.25">
      <c r="A27" s="21" t="s">
        <v>29</v>
      </c>
      <c r="F27" s="33"/>
    </row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32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cp:lastPrinted>2016-12-15T13:38:13Z</cp:lastPrinted>
  <dcterms:modified xsi:type="dcterms:W3CDTF">2017-03-15T16:54:19Z</dcterms:modified>
  <cp:category/>
  <cp:version/>
  <cp:contentType/>
  <cp:contentStatus/>
</cp:coreProperties>
</file>