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Empenhos" sheetId="1" r:id="rId1"/>
  </sheets>
  <definedNames>
    <definedName name="_xlnm.Print_Area" localSheetId="0">'Empenhos'!$A$1:$I$837</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<sst xmlns="http://schemas.openxmlformats.org/spreadsheetml/2006/main" count="4302" uniqueCount="1494">
  <si>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</si>
  <si>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</si>
  <si>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</si>
  <si>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</si>
  <si>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</si>
  <si>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</si>
  <si>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</si>
  <si>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</si>
  <si>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</si>
  <si>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</si>
  <si>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</si>
  <si>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</si>
  <si>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</si>
  <si>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</si>
  <si>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</si>
  <si>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</si>
  <si>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</si>
  <si>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</si>
  <si>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</si>
  <si>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</si>
  <si>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</si>
  <si>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</si>
  <si>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</si>
  <si>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</si>
  <si>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</si>
  <si>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</si>
  <si>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</si>
  <si>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</si>
  <si>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</si>
  <si>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</si>
  <si>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</si>
  <si>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</si>
  <si>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</si>
  <si>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</si>
  <si>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</si>
  <si>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</si>
  <si>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</si>
  <si>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</si>
  <si>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</si>
  <si>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</si>
  <si>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</si>
  <si>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</si>
  <si>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</si>
  <si>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</si>
  <si>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</si>
  <si>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</si>
  <si>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</si>
  <si>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</si>
  <si>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</si>
  <si>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</si>
  <si>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</si>
  <si>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</si>
  <si>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</si>
  <si>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</si>
  <si>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</si>
  <si>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</si>
  <si>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</si>
  <si>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</si>
  <si>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</si>
  <si>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</si>
  <si>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</si>
  <si>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</si>
  <si>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</si>
  <si>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</si>
  <si>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</si>
  <si>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</si>
  <si>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</si>
  <si>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</si>
  <si>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</si>
  <si>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</si>
  <si>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</si>
  <si>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</si>
  <si>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</si>
  <si>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</si>
  <si>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</si>
  <si>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</si>
  <si>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</si>
  <si>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</si>
  <si>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</si>
  <si>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</si>
  <si>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</si>
  <si>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</si>
  <si>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</si>
  <si>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</si>
  <si>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</si>
  <si>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</si>
  <si>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</si>
  <si>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</si>
  <si>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</si>
  <si>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</si>
  <si>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</si>
  <si>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</si>
  <si>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</si>
  <si>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</si>
  <si>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</si>
  <si>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</si>
  <si>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</si>
  <si>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</si>
  <si>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</si>
  <si>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</si>
  <si>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</si>
  <si>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</si>
  <si>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</si>
  <si>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</si>
  <si>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</si>
  <si>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</si>
  <si>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</si>
  <si>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</si>
  <si>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</si>
  <si>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</si>
  <si>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</si>
  <si>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</si>
  <si>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</si>
  <si>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</si>
  <si>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</si>
  <si>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</si>
  <si>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</si>
  <si>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</si>
  <si>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</si>
  <si>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</si>
  <si>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</si>
  <si>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</si>
  <si>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</si>
  <si>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</si>
  <si>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</si>
  <si>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</si>
  <si>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</si>
  <si>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</si>
  <si>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</si>
  <si>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</si>
  <si>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</si>
  <si>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</si>
  <si>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</si>
  <si>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</si>
  <si>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</si>
  <si>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</si>
  <si>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</si>
  <si>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</si>
  <si>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</si>
  <si>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</si>
  <si>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</si>
  <si>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</si>
  <si>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</si>
  <si>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</si>
  <si>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</si>
  <si>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</si>
  <si>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</si>
  <si>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</si>
  <si>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</si>
  <si>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</si>
  <si>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</si>
  <si>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</si>
  <si>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</si>
  <si>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</si>
  <si>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</si>
  <si>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</si>
  <si>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</si>
  <si>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</si>
  <si>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</si>
  <si>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</si>
  <si>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</si>
  <si>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</si>
  <si>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</si>
  <si>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</si>
  <si>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</si>
  <si>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</si>
  <si>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</si>
  <si>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</si>
  <si>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</si>
  <si>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</si>
  <si>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</si>
  <si>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</si>
  <si>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</si>
  <si>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</si>
  <si>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</si>
  <si>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</si>
  <si>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</si>
  <si>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</si>
  <si>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</si>
  <si>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</si>
  <si>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</si>
  <si>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</si>
  <si>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</si>
  <si>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</si>
  <si>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</si>
  <si>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</si>
  <si>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</si>
  <si>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</si>
  <si>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</si>
  <si>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</si>
  <si>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</si>
  <si>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</si>
  <si>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</si>
  <si>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</si>
  <si>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</si>
  <si>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</si>
  <si>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</si>
  <si>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</si>
  <si>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</si>
  <si>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</si>
  <si>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</si>
  <si>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</si>
  <si>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</si>
  <si>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</si>
  <si>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</si>
  <si>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</si>
  <si>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</si>
  <si>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</si>
  <si>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</si>
  <si>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</si>
  <si>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</si>
  <si>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</si>
  <si>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</si>
  <si>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</si>
  <si>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</si>
  <si>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</si>
  <si>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</si>
  <si>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</si>
  <si>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</si>
  <si>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</si>
  <si>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</si>
  <si>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</si>
  <si>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</si>
  <si>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</si>
  <si>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</si>
  <si>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</si>
  <si>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</si>
  <si>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</si>
  <si>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</si>
  <si>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</si>
  <si>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</si>
  <si>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</si>
  <si>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</si>
  <si>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</si>
  <si>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</si>
  <si>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</si>
  <si>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</si>
  <si>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</si>
  <si>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</si>
  <si>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</si>
  <si>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</si>
  <si>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</si>
  <si>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</si>
  <si>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</si>
  <si>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</si>
  <si>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</si>
  <si>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</si>
  <si>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</si>
  <si>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</si>
  <si>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</si>
  <si>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</si>
  <si>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</si>
  <si>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</si>
  <si>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</si>
  <si>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</si>
  <si>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</si>
  <si>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</si>
  <si>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</si>
  <si>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</si>
  <si>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</si>
  <si>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</si>
  <si>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</si>
  <si>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</si>
  <si>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</si>
  <si>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</si>
  <si>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</si>
  <si>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</si>
  <si>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</si>
  <si>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</si>
  <si>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</si>
  <si>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</si>
  <si>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</si>
  <si>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</si>
  <si>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</si>
  <si>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</si>
  <si>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</si>
  <si>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</si>
  <si>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</si>
  <si>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</si>
  <si>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</si>
  <si>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</si>
  <si>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</si>
  <si>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</si>
  <si>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</si>
  <si>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</si>
  <si>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</si>
  <si>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</si>
  <si>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</si>
  <si>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</si>
  <si>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</si>
  <si>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</si>
  <si>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</si>
  <si>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</si>
  <si>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</si>
  <si>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</si>
  <si>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</si>
  <si>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</si>
  <si>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</si>
  <si>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</si>
  <si>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</si>
  <si>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</si>
  <si>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</si>
  <si>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</si>
  <si>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</si>
  <si>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</si>
  <si>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</si>
  <si>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</si>
  <si>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</si>
  <si>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</si>
  <si>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</si>
  <si>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</si>
  <si>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</si>
  <si>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</si>
  <si>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</si>
  <si>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</si>
  <si>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</si>
  <si>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</si>
  <si>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</si>
  <si>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</si>
  <si>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</si>
  <si>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</si>
  <si>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</si>
  <si>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</si>
  <si>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</si>
  <si>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</si>
  <si>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</si>
  <si>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</si>
  <si>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</si>
  <si>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</si>
  <si>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</si>
  <si>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</si>
  <si>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</si>
  <si>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</si>
  <si>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</si>
  <si>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</si>
  <si>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</si>
  <si>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</si>
  <si>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</si>
  <si>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</si>
  <si>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</si>
  <si>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</si>
  <si>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</si>
  <si>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</si>
  <si>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</si>
  <si>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</si>
  <si>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</si>
  <si>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</si>
  <si>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</si>
  <si>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</si>
  <si>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</si>
  <si>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</si>
  <si>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</si>
  <si>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</si>
  <si>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</si>
  <si>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</si>
  <si>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</si>
  <si>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</si>
  <si>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</si>
  <si>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</si>
  <si>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</si>
  <si>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</si>
  <si>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</si>
  <si>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</si>
  <si>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</si>
  <si>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</si>
  <si>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</si>
  <si>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</si>
  <si>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</si>
  <si>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</si>
  <si>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</si>
  <si>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</si>
  <si>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</si>
  <si>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</si>
  <si>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</si>
  <si>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</si>
  <si>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</si>
  <si>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</si>
  <si>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</si>
  <si>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</si>
  <si>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</si>
  <si>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</si>
  <si>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</si>
  <si>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</si>
  <si>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</si>
  <si>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</si>
  <si>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</si>
  <si>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</si>
  <si>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</si>
  <si>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</si>
  <si>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</si>
  <si>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</si>
  <si>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</si>
  <si>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</si>
  <si>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</si>
  <si>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</si>
  <si>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</si>
  <si>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</si>
  <si>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</si>
  <si>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</si>
  <si>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</si>
  <si>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</si>
  <si>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</si>
  <si>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</si>
  <si>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</si>
  <si>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</si>
  <si>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</si>
  <si>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</si>
  <si>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</si>
  <si>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</si>
  <si>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</si>
  <si>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</si>
  <si>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</si>
  <si>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</si>
  <si>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</si>
  <si>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</si>
  <si>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</si>
  <si>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</si>
  <si>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</si>
  <si>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</si>
  <si>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</si>
  <si>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</si>
  <si>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</si>
  <si>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</si>
  <si>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</si>
  <si>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</si>
  <si>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</si>
  <si>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</si>
  <si>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</si>
  <si>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</si>
  <si>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</si>
  <si>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</si>
  <si>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</si>
  <si>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</si>
  <si>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</si>
  <si>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</si>
  <si>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</si>
  <si>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</si>
  <si>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</si>
  <si>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</si>
  <si>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</si>
  <si>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</si>
  <si>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</si>
  <si>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</si>
  <si>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</si>
  <si>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</si>
  <si>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</si>
  <si>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</si>
  <si>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</si>
  <si>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</si>
  <si>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</si>
  <si>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</si>
  <si>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</si>
  <si>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</si>
  <si>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</si>
  <si>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</si>
  <si>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</si>
  <si>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</si>
  <si>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</si>
  <si>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</si>
  <si>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</si>
  <si>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</si>
  <si>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</si>
  <si>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</si>
  <si>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</si>
  <si>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</si>
  <si>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</si>
  <si>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</si>
  <si>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</si>
  <si>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</si>
  <si>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</si>
  <si>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</si>
  <si>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</si>
  <si>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</si>
  <si>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</si>
  <si>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</si>
  <si>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</si>
  <si>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</si>
  <si>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</si>
  <si>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</si>
  <si>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</si>
  <si>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</si>
  <si>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</si>
  <si>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</si>
  <si>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</si>
  <si>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</si>
  <si>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</si>
  <si>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</si>
  <si>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</si>
  <si>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</si>
  <si>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</si>
  <si>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</si>
  <si>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</si>
  <si>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</si>
  <si>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</si>
  <si>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</si>
  <si>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</si>
  <si>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</si>
  <si>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</si>
  <si>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</si>
  <si>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</si>
  <si>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</si>
  <si>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</si>
  <si>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</si>
  <si>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</si>
  <si>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</si>
  <si>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</si>
  <si>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</si>
  <si>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</si>
  <si>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</si>
  <si>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</si>
  <si>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</si>
  <si>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</si>
  <si>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</si>
  <si>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</si>
  <si>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</si>
  <si>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</si>
  <si>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Parcela Autônoma de Equivalência - Pensionista</t>
  </si>
  <si>
    <t>2018NE00325</t>
  </si>
  <si>
    <t>2018NE00326</t>
  </si>
  <si>
    <t>Anuênio - diferenças e juros - ATIVOS</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</si>
  <si>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</si>
  <si>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</si>
  <si>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</si>
  <si>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</si>
  <si>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</si>
  <si>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REFERENTE A CONVÊNIO A SER FIRMADO ENTRE O MINISTÉRIO PÚBLICO DO 
ESTADO DO AMAZONAS E A PREFEITURA MUNICIPAL DE COARI, VISANDO À CESSÃO DE SERVIDORES
PARA ATUAREM NAS PROMOTORIAS DE JUSTIÇA DA COMARCA DO REFERIDO MUNICÍPIO, POR UM PERÍODO DE 12
MESES,</t>
  </si>
  <si>
    <t>2018NE00331</t>
  </si>
  <si>
    <t>2018NE00332</t>
  </si>
  <si>
    <t>PAGAMENTO, POR INDENIZAÇÃO, DE SERVIÇOS DE TELEFONIA FIXA PARA LIGAÇÕES DE LONGA 
DISTÂNCIA NACIONAL - LDN PRESTADOS NO MÊS DE FEVEREIRO DE 2018,</t>
  </si>
  <si>
    <t>2018NE00333</t>
  </si>
  <si>
    <t>ATIVOS</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</si>
  <si>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</si>
  <si>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</si>
  <si>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</si>
  <si>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</si>
  <si>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</si>
  <si>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</si>
  <si>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</si>
  <si>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</si>
  <si>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</si>
  <si>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</si>
  <si>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</si>
  <si>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</si>
  <si>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</si>
  <si>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</si>
  <si>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</si>
  <si>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INSS FOLHA PAGAMENTO</t>
  </si>
  <si>
    <t>2018NE00349</t>
  </si>
  <si>
    <t>INATIVOS</t>
  </si>
  <si>
    <t>2018NE00350</t>
  </si>
  <si>
    <t>2018NE00351</t>
  </si>
  <si>
    <t>2018NE00352</t>
  </si>
  <si>
    <t>PENSIONISTAS</t>
  </si>
  <si>
    <t>2018NE00353</t>
  </si>
  <si>
    <t>2018NE00354</t>
  </si>
  <si>
    <t>2018NE00355</t>
  </si>
  <si>
    <t>Anuênio - diferenças e juros - PENSIONISTAS</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</si>
  <si>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</si>
  <si>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</si>
  <si>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</si>
  <si>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</si>
  <si>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</si>
  <si>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</si>
  <si>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</si>
  <si>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</si>
  <si>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</si>
  <si>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</si>
  <si>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</si>
  <si>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</si>
  <si>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</si>
  <si>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</si>
  <si>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</si>
  <si>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</si>
  <si>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Anuênio - diferenças e juros -  INATIVOS</t>
  </si>
  <si>
    <t>2018NE00372</t>
  </si>
  <si>
    <t>2018NE00373</t>
  </si>
  <si>
    <t>2018NE00374</t>
  </si>
  <si>
    <t>PAGAMENTO DE AUXÍLIO ALIMENTAÇÃO AO SERVIDOR CEDIDO À PROMOTORIA DE JUSTIÇA DA 
COMARCA DE EIRUNEPÉ/AM, NO MÊS DE MARÇO DE 2018,</t>
  </si>
  <si>
    <t>2018NE00375</t>
  </si>
  <si>
    <t xml:space="preserve"> MAURO ROBERTO VERAS BEZERRA</t>
  </si>
  <si>
    <t>CONCESSÃO DE SUPRIMENTO DE FUNDOS PARA ATENDER ÀS DESPESAS DE PEQUENO VULTO NO 
ÂMBITO DO CAOCRIMO/GAECO</t>
  </si>
  <si>
    <t>2018NE00377</t>
  </si>
  <si>
    <t>2018NE00379</t>
  </si>
  <si>
    <t xml:space="preserve"> CONSELHO REGIONAL DE ENGENHARIA E AGRONOMIA DO ESTADO DO AMAZONAS</t>
  </si>
  <si>
    <t>PAGAMENTO DE BOLETO BANCÁRIO RELATIVO A ANUIDADES DE 2016, 2017 E 2018 COM O FITO DE 
REGULARIZAR PENDÊNCIAS E POR CONSEGUINTE AUTORIZAR A EMISSÃO DE ANOTAÇÕES DE
RESPONSABILIDADE TÉCNICA - ART - DOS SERVIDORES AGENTES TÉCNICOS ENGENHEIROS DESTA
PGJ,</t>
  </si>
  <si>
    <t>2018NE00380</t>
  </si>
  <si>
    <t>REFERENTE A PRESTAÇÃO DE SERVIÇOS DE
PUBLICAÇÃO DOS ATOS OFICIAIS E NOTAS DE INTERESSE PÚBLICO EM JORNAL DIÁRIO DE GRANDE
CIRCULAÇÃO NO ESTADO DO AMAZONAS</t>
  </si>
  <si>
    <t>2018NE00381</t>
  </si>
  <si>
    <t>2018NE00382</t>
  </si>
  <si>
    <t xml:space="preserve"> MAPFRE SEGUROS GERAIS S/A</t>
  </si>
  <si>
    <t>REFERENTE A PRESTAÇÃO DE SERVIÇOS ESPECIALIZADOS DE SEGURO DE VEÍCULOS, COM COBERTURA TOTAL DA FROTA PERTENCENTE À PROCURADORIA-GERAL DE JUSTIÇA,</t>
  </si>
  <si>
    <t>2018NE00383</t>
  </si>
  <si>
    <t xml:space="preserve"> ELVYS DE PAULA FREITAS</t>
  </si>
  <si>
    <t>PAGAMENTO DE DIÁRIAS NO ESTADO PARA ATUAR NA PROMOTORIA DE JUSTIÇA DA COMARCA DE CARAUARI/AM, NO PERÍODO DE 02 A 06.04.2018</t>
  </si>
  <si>
    <t>2018NE00384</t>
  </si>
  <si>
    <t xml:space="preserve"> YANO SERGIO DELGADO GOMES</t>
  </si>
  <si>
    <t>PAGAMENTO DE DIÁRIAS NO PAÍS PARA PARTICIPAR DA 1ª REUNIÃO ORDINÁRIA 2018 DO FÓRUM NACIONAL DE GESTÃO DO MINISTÉRIO PÚBLICO, NOS DIAS 9 E 10 DE ABRIL DE 2018</t>
  </si>
  <si>
    <t>2018NE00385</t>
  </si>
  <si>
    <t xml:space="preserve"> FREDERICO JORGE DE MOURA ABRAHIM</t>
  </si>
  <si>
    <t>2018NE00386</t>
  </si>
  <si>
    <t xml:space="preserve"> JOSE ALBERTO DA COSTA MACHADO</t>
  </si>
  <si>
    <t>2018NE00387</t>
  </si>
  <si>
    <t xml:space="preserve"> MARCOS ANDRE ABENSUR</t>
  </si>
  <si>
    <t>2018NE00388</t>
  </si>
  <si>
    <t xml:space="preserve"> MARLON ANDRE MENDES BERNARDO</t>
  </si>
  <si>
    <t>2018NE00389</t>
  </si>
  <si>
    <t>2018NE00390</t>
  </si>
  <si>
    <t>PAGAMENTO DE DIÁRIAS NO ESTADO PARA ACOMPANHAR E FAZER A SEGURANÇA PESSOAL DA PROMOTORA DE JUSTIÇA TÂNIA MARIA AZEVEDO FEITOSA, NA CIDADE DE NOVO ARIPUANÃ/AM, NO PERÍODO DE 03 A 06 DE ABRIL DE 2018,</t>
  </si>
  <si>
    <t>2018NE00391</t>
  </si>
  <si>
    <t>PAGAMENTO DE DIÁRIAS NO ESTADO PARA REALIZAR LEVANTAMENTO DE INFORMAÇÕES DE CARÁTER SIGILOSO, NO PERÍODO DE 30 DE MARÇO A 08 DE ABRIL DE 2018</t>
  </si>
  <si>
    <t>2018NE00392</t>
  </si>
  <si>
    <t xml:space="preserve"> TANIA MARIA DE AZEVEDO FEITOSA</t>
  </si>
  <si>
    <t>PAGAMENTO DE DIÁRIAS NO ESTADO PARA ATUAR NA PROMOTORIA DE JUSTIÇA DA COMARCA DE SILVES/AM</t>
  </si>
  <si>
    <t>2018NE00393</t>
  </si>
  <si>
    <t xml:space="preserve"> JEFFERSON NEVES DE CARVALHO</t>
  </si>
  <si>
    <t>PAGAMENTO DE DIÁRIAS NO PAÍS PARA PARTICIPAR DA 16ª REUNIÃO DO COMITÊ DE POLÍTICAS DESEGURANÇA INSTITUCIONAL - CPSI, NO PERÍODO DE 9 E 10.04.2018</t>
  </si>
  <si>
    <t>2018NE00394</t>
  </si>
  <si>
    <t>PAGAMENTO DE DIÁRIAS NO ESTADO PARA FAZER A SEGURANÇA PESSOAL DO PROMOTOR DE 
JUSTIÇA WESLEY MACHADO, NA CIDADE DE COARI/AM, NO PERÍODO DE 21 A 23 DE MARÇO DE 2018</t>
  </si>
  <si>
    <t>2018NE00395</t>
  </si>
  <si>
    <t>PAGAMENTO DE DIÁRIA NO ESTADO PARA PARTICIPAR DE AUDIÊNCIA NA COMARCA DE TEFÉ/AM, NO
DIA 10.04.2018</t>
  </si>
  <si>
    <t>2018NE00396</t>
  </si>
  <si>
    <t>PAGAMENTO DE AUXÍLIO-ALIMENTAÇÃO AOS MEMBROS E SERVIDORES DA PGJ/AM, NO MÊS DE ABRIL
DE 2018</t>
  </si>
  <si>
    <t>2018NE00397</t>
  </si>
  <si>
    <t>PAGAMENTO DE AUXÍLIO-ALIMENTAÇÃO AOS SERVIDORES CEDIDOS PARA A PGJ/AM, NO MÊS DE 
MARÇO DE 2018</t>
  </si>
  <si>
    <t>2018NE00398</t>
  </si>
  <si>
    <t>PAGAMENTO DE SERVIÇO DE FORNECIMENTO DE ÁGUA E ESGOTO PARA A PROMOTORIA DE JUSTIÇA
DE HUMAITÁ/AM, NO MÊS DE MARÇO DE 2018</t>
  </si>
  <si>
    <t>2018NE00399</t>
  </si>
  <si>
    <t>PAGAMENTO DE DIÁRIAS NO ESTADO PARA REALIZAR O ACOMPANHAMENTO DO REMANEJAMENTO E 
ATIVAÇÃO DA ESTAÇÃO VSAT NA COMARCA DE COARI</t>
  </si>
  <si>
    <t>2018NE00400</t>
  </si>
  <si>
    <t>Referente a Contratação de serviço de bufê, para atender a demanda do CAO-CRIMO/ GAECO, utilizando Ata de Registro de
Preços do Pregão Eletrônico nº. 4.022/2017-CPL/MP/PGJ</t>
  </si>
  <si>
    <t>2018NE00401</t>
  </si>
  <si>
    <t>REFERENTE A PRESTAÇÃO DE SERVIÇO TELEFÔNICO FIXO COMUTADO-STFC, PARA ATENDER AS
NECESSIDADES DA PROCURADORIA-GERAL DE JUSTIÇA/ MINISTÉRIO PÚBLICO DO ESTADO DO
AMAZONAS</t>
  </si>
  <si>
    <t>2018NE00402</t>
  </si>
  <si>
    <t>PAGAMENTO DE DIÁRIAS NO PAÍS PARA PARTICIPAR DO 1º CURSO DE CAPACITAÇÃO DO SINALID, 
PROMOVIDO PELO CNPM, NO DIA 24.04.2018</t>
  </si>
  <si>
    <t>2018NE00403</t>
  </si>
  <si>
    <t>PAGAMENTO DE DIÁRIAS NO ESTADO PARA REALIZAR CORREIÇÃO ORDINÁRIA NAS PROMOTORIAS DA 
COMARCA DE PARINTINS/AM, NO PERÍODO DE 23 A 27.042018</t>
  </si>
  <si>
    <t>2018NE00404</t>
  </si>
  <si>
    <t>2018NE00405</t>
  </si>
  <si>
    <t>2018NE00406</t>
  </si>
  <si>
    <t>PAGAMENTO DE DIÁRIAS NO ESTADO PARA REALIZAR CORREIÇÃO ORDINÁRIA NAS PROMOTORIAS DA 
COMARCA DE PARINTINS/AM, NO PERÍODO DE 23 A 27.042018,</t>
  </si>
  <si>
    <t>2018NE00407</t>
  </si>
  <si>
    <t>REFERENTE A EXECUÇÃO E MANUTENÇÃO DO PROGRAMA DE PROTEÇÃO A VÍTIMAS E TESTEMUNHAS AMEAÇADAS (PROVITA) NO ESTADO DO AMAZONAS, NOS MESES DE ABRIL E MAIO DE 2018</t>
  </si>
  <si>
    <t>2018NE00408</t>
  </si>
  <si>
    <t>PAGAMENTO DE SERVIÇO DE FORNECIMENTO DE ÁGUA E ESGOTO PARA AS PROMOTORIAS DE 
JUSTIÇA NOS MUNICÍPIOS DO INTERIOR DO ESTADO DO AMAZONAS, NO MÊS DE ABRIL/2018</t>
  </si>
  <si>
    <t>2018NE00409</t>
  </si>
  <si>
    <t>PAGAMENTO DE DIÁRIAS NO PAÍS PARA PARTICIPAR DA REUNIÃO ORDINÁRIA DO CONSELHO NACIONAL DE PROCURADORES GERAIS DO MINISTÉRIO PÚBLICO DOS ESTADOS E DA UNIÃO-CNPG, NA CIDADE DEFORTALEZA/CE, NOS DIAS 18 E 19.04.2018.</t>
  </si>
  <si>
    <t>2018NE00410</t>
  </si>
  <si>
    <t xml:space="preserve"> CHRISTIANNE CORREA BENTO DA SILVA</t>
  </si>
  <si>
    <t>PAGAMENTO DE DIÁRIAS NO PAÍS PARA PARTICIPAR DO "I ENCONTRO NACIONAL ENASP-CNMP – DESAFIOS ATUAIS DA SEGURANÇA PÚBLICA", EM BRASÍLIA/DF, NOS DIAS 17 E 18.04.2018</t>
  </si>
  <si>
    <t>2018NE00411</t>
  </si>
  <si>
    <t>PAGAMENTO DE DIÁRIAS NO ESTADO PARA REALIZAR SEGURANÇA PESSOAL DO PROMOTOR DE JUSTIÇA, NA CIDADE DE COARI/AM, NO PERÍODO DE 11 A 20 DE ABRIL DE 2018</t>
  </si>
  <si>
    <t>2018NE00412</t>
  </si>
  <si>
    <t>PAGAMENTO DE DIÁRIAS NO ESTADO PARA REALIZAR SEGURANÇA PESSOAL DO PROMOTOR DE JUSTIÇA, NA CIDADE DE COARI/AM, NO PERÍODO DE 11 A 20 DE ABRIL DE 2018,</t>
  </si>
  <si>
    <t>2018NE00413</t>
  </si>
  <si>
    <t>PRESTAÇÃO DE SERVIÇOS DE INTERMEDIAÇÃO DE ESTÁGIO, PARA ATENDER ÀS NECESSIDADES DA PGJ/AM</t>
  </si>
  <si>
    <t>2018NE00414</t>
  </si>
  <si>
    <t>2018NE00415</t>
  </si>
  <si>
    <t>2018NE00416</t>
  </si>
  <si>
    <t>2018NE00417</t>
  </si>
  <si>
    <t>2018NE00418</t>
  </si>
  <si>
    <t>2018NE00419</t>
  </si>
  <si>
    <t>2018NE00420</t>
  </si>
  <si>
    <t>2018NE00421</t>
  </si>
  <si>
    <t>2018NE00422</t>
  </si>
  <si>
    <t>2018NE00423</t>
  </si>
  <si>
    <t>2018NE00424</t>
  </si>
  <si>
    <t>2018NE00425</t>
  </si>
  <si>
    <t>2018NE00426</t>
  </si>
  <si>
    <t>2018NE00427</t>
  </si>
  <si>
    <t>2018NE00428</t>
  </si>
  <si>
    <t>2018NE00429</t>
  </si>
  <si>
    <t>2018NE00430</t>
  </si>
  <si>
    <t>2018NE00431</t>
  </si>
  <si>
    <t>2018NE00432</t>
  </si>
  <si>
    <t>2018NE00433</t>
  </si>
  <si>
    <t>2018NE00434</t>
  </si>
  <si>
    <t>2018NE00435</t>
  </si>
  <si>
    <t>2018NE00436</t>
  </si>
  <si>
    <t>2018NE00437</t>
  </si>
  <si>
    <t>2018NE00438</t>
  </si>
  <si>
    <t>2018NE00439</t>
  </si>
  <si>
    <t>2018NE00440</t>
  </si>
  <si>
    <t>2018NE00441</t>
  </si>
  <si>
    <t>2018NE00442</t>
  </si>
  <si>
    <t>2018NE00443</t>
  </si>
  <si>
    <t>2018NE00444</t>
  </si>
  <si>
    <t>PENSIONISTA - DIFERENÇA SUBSÍDIO ANUÊNIO JUROS</t>
  </si>
  <si>
    <t>2018NE00445</t>
  </si>
  <si>
    <t>2018NE00446</t>
  </si>
  <si>
    <t>2018NE00447</t>
  </si>
  <si>
    <t>2018NE00448</t>
  </si>
  <si>
    <t>INATIVO - DIFERENÇA SUBSÍDIOS ANUÊNIO JUROS</t>
  </si>
  <si>
    <t>2018NE00449</t>
  </si>
  <si>
    <t>2018NE00450</t>
  </si>
  <si>
    <t>2018NE00451</t>
  </si>
  <si>
    <t>2018NE00453</t>
  </si>
  <si>
    <t>2018NE00454</t>
  </si>
  <si>
    <t>2018NE00455</t>
  </si>
  <si>
    <t>2018NE00456</t>
  </si>
  <si>
    <t>ATIVOS - DIFERENÇA SUBSIDIOS ANUÊNIO JUROS</t>
  </si>
  <si>
    <t>2018NE00458</t>
  </si>
  <si>
    <t>2018NE00459</t>
  </si>
  <si>
    <t>ANUÊNIO DIFERENÇAS DE SUBSIDIO - ATIVOS</t>
  </si>
  <si>
    <t>2018NE00460</t>
  </si>
  <si>
    <t>ANUÊNIO DIFERENÇAS DE SUBSIDIO - INATIVOS</t>
  </si>
  <si>
    <t>2018NE00461</t>
  </si>
  <si>
    <t>2018NE00462</t>
  </si>
  <si>
    <t>2018NE00463</t>
  </si>
  <si>
    <t>2018NE00465</t>
  </si>
  <si>
    <t>PAGAMENTO DE AUXÍLIO-ALIMENTAÇÃO A SERVIDORES CEDIDOS PARA AS PROMOTORIAS DE JUSTIÇA DO INTERIOR DO ESTADO DO AMAZONAS</t>
  </si>
  <si>
    <t>2018NE00466</t>
  </si>
  <si>
    <t xml:space="preserve"> CARLOS FIRMINO DANTAS</t>
  </si>
  <si>
    <t>PAGAMENTO DE DIÁRIAS NO ESTADO, PARA ATUAÇÃO MINISTERIAL JUNTO À COMARCA DE TONANTINS, NAS AUDIÊNCIAS PAUTADAS E NA PRÁTICA DE ATOS PROCESSUAIS E EXTRAJUDICIAIS, NO
PERÍODO DE 09 A 13 DE ABRIL DE 2018</t>
  </si>
  <si>
    <t>2018NE00467</t>
  </si>
  <si>
    <t>PAGAMENTO DE DIÁRIAS FORA DO ESTADO, PARA PARTICIPAR DA REUNIÃO DO CONSELHO NACIONAL DOS CORREGEDORES-GERAIS (CNCG), NA CIDADE DE BRASÍLIA / DF, NO DIA 25 DE ABRIL DE 2018,</t>
  </si>
  <si>
    <t>2018NE00468</t>
  </si>
  <si>
    <t>PAGAMENTO DE DIÁRIAS FORA DO ESTADO, PARA PARTICIPAR DA 2ª REUNIÃO ORDINÁRIA DO COLÉGIO DE DIRETORES DE ESCOLAS E CENTROS DE ESTUDOS E APERFEIÇOAMENTO FUNCIONAL DOS MINISTÉRIOS PÚBLICOS DO BRASIL (CDEMP</t>
  </si>
  <si>
    <t>2018NE00469</t>
  </si>
  <si>
    <t>PAGAMENTO DE DIÁRIAS NO ESTADO, PARA REALIZAÇÃO DE VISTORIA TÉCNICA NA OBRA DE CONSTRUÇÃO DA PROMOTORIA DE JUSTIÇA DO MUNICÍPIO DE BOCA DO ACRE, NO PERÍODO DE 30 DE ABRIL A 05 DE MAIO DE 2018</t>
  </si>
  <si>
    <t>2018NE00470</t>
  </si>
  <si>
    <t xml:space="preserve"> SHEYLA DANTAS FROTA DE CARVALHO</t>
  </si>
  <si>
    <t>PAGAMENTO DE DIÁRIAS FORA DO ESTADO, PARA PARTICIPAR DA ASSEMBLEIA GERAL ORDINÁRIA DA ASSOCIAÇÃO NACIONAL DE PROCURADORES E PROMOTORES DE JUSTIÇA DE FUNDAÇÕES E ENTIDADES DE INTERESSE SOCIAL (PROFIS), NA CIDADE DE SÃO LUIZ / MA, NO DIA 04 DE MAIO DE 2018</t>
  </si>
  <si>
    <t>2018NE00471</t>
  </si>
  <si>
    <t xml:space="preserve"> ÉRICA LIMA DE ARAÚJO</t>
  </si>
  <si>
    <t xml:space="preserve">CONCESSÃO DE SUPRIMENTO DE FUNDOS INDIVIDUAL PARA ATENDER ÀS DESPESAS DE PEQUENO VULTO COM AQUISIÇÃO DE MATERIAL DE CONSUMO, CONFORME PORTARIA Nº 0361.2018.SUBADM E DEMAIS DOCUMENTOS PRESENTES NO PI-2018.006308.
</t>
  </si>
  <si>
    <t>2018NE00472</t>
  </si>
  <si>
    <t xml:space="preserve">SUPRIMENTO DE FUNDOS PARA PAGAMENTO DE DESPESAS DE PEQUENO VULTO COM LOCOMOÇÃO DE MATERIAIS E FRETE, CONFORME PORTARIA Nº 0362.2018.SUBADM E DEMAIS DOCUMENTOS PRESENTES NO PI-2018.006510.
</t>
  </si>
  <si>
    <t>2018NE00473</t>
  </si>
  <si>
    <t>REFERENTE À PRESTAÇÃO DE SERVIÇOS DE OPERAÇÃO E MANUTENÇÃO PREVENTIVA E CORRETIVA DA ESTAÇÃO DE TRATAMENTO DE EFLUENTES - ETE, INSTALADA NO PRÉDIO SEDE DA PGJ/AM, POR UM PERÍODO DE 12 (DOZE) MESES</t>
  </si>
  <si>
    <t>2018NE00475</t>
  </si>
  <si>
    <t>PRORROGAÇÃO E SUPRESSÃO DE VALOR DO CONTRATO ADMINISTRATIVO N.º 010/2016-MP/PGJ - MANAUS AMBIENTAL, ATRAVÉS DO 2º TERMO ADITIVO, VISANDO À PRESTAÇÃO DE SERVIÇOS DE FORNECIMENTO DE ÁGUA POTÁVEL E SISTEMA DE ESGOTO, PARA O EDIFÍCIO-SEDE DA PGJ/MPAM (MATRÍCULA 1922292), E UNIDADES DESCENTRALIZADAS SITUADAS NA AV. ANDRÉ ARAÚJO, Nº. 23 (MATRÍCULA 1267639) E Nº. 129 (MATRÍCULA 1267663), ALEIXO, MANAUS - AM, PELO PERÍODO DE 12 (DOZE) MESES</t>
  </si>
  <si>
    <t>2018NE00476</t>
  </si>
  <si>
    <t xml:space="preserve"> PREFEITURA MUNICIPAL DE JURUA</t>
  </si>
  <si>
    <t xml:space="preserve">CONVÊNIO ENTRE O MINISTÉRIO PÚBLICO DO ESTADO DO AMAZONAS E A PREFEITURA MUNICIPAL DE JURUÁ, VISANDO À CESSÃO DO SERVIDOR GILSON SILVA DA CUNHA, PARA ATUAR NA PROMOTORIA DE JUSTIÇA DA COMARCA DO REFERIDO MUNICÍPIO, POR UM PERÍODO DE 12 (DOZE) MESES, CONFORME NAD Nº 15.2018.DOF.0170908.2018.002013, DESPACHO Nº 108.2018.02AJ-SUBADM.0187090.2018.002013 E DEMAIS DOCUMENTOS PRESENTES NO PI-2018.002013. EXERCÍCIO DE 2018 (8 MESES) = R$ 11.867,52 EXERCÍCIO DE 2019 (4 MESES) = R$ 5.933,76
</t>
  </si>
  <si>
    <t>2018NE00477</t>
  </si>
  <si>
    <t xml:space="preserve"> GARY RICARDO TAVARES DE CARVALHO SERVIÇOS  ME</t>
  </si>
  <si>
    <t xml:space="preserve">ADITAMENTO DO CONTRATO ADMINISTRATIVO Nº 001/2018-MP/PGJ, FIRMADO ENTRE ESTE MINISTÉRIO PÚBLICO DO ESTADO DO AMAZONAS E A EMPRESA GARY RICARDO TAVARES DE CARVALHO SERVIÇOS - ME, CUJO OBJETO É A CONSTRUÇÃO DE EDIFICAÇÃO DESTINADA À INSTALAÇÃO DAS PROMOTORIAS DE JUSTIÇA DA COMARCA DE BOCA DO ACRE/AM, CONFORME NAD Nº 57.2018.DOF.0182581.2017.008747, DESPACHO Nº 194.2018.01AJ-SUBADM.0183263.2017.008747 E DEMAIS DOCUMENTOS PRESENTES NO PI-2017.008747.
</t>
  </si>
  <si>
    <t>3 - Tomada de Preços</t>
  </si>
  <si>
    <t>2018NE00480</t>
  </si>
  <si>
    <t xml:space="preserve"> PREFEITURA MUNICIPAL DE AUTAZES</t>
  </si>
  <si>
    <t xml:space="preserve">CONVÊNIO ENTRE O MINISTÉRIO PÚBLICO DO ESTADO DO AMAZONAS E A PREFEITURA MUNICIPAL DE AUTAZES, VISANDO À CESSÃO DO SERVIDOR EDVANDRO DO LAGO SILVA, PARA ATUAR NA PROMOTORIA DE JUSTIÇA DA COMARCA DO REFERIDO MUNICÍPIO, POR UM PERÍODO DE 12 (DOZE) MESES, CONFORME NAD Nº 56.2018.DOF.0182507.2018.000791, DESPACHO Nº 206.2018.01AJ-SUBADM.0186699.2018.000791 E DEMAIS DOCUMENTOS PRESENTES NO PI-2018.000791. VALOR PARA O EXERCÍCIO DE 2018 (8 MESES) = R$ 12.414,72 VALOR PARA O EXERCÍCIO DE 2019 (4 MESES) = R$ 6.207,36
</t>
  </si>
  <si>
    <t>2018NE00481</t>
  </si>
  <si>
    <t xml:space="preserve"> FAST HELP INFORMATICA LTDA</t>
  </si>
  <si>
    <t xml:space="preserve">ADESÃO À ATA DE SRP DO PREGÃO ELETRÔNICO PARA REGISTRO DE PREÇOS N.º 37/2016-UFPI (DOC. SEI N.º 0162613), PROMOVIDO PELA UNIVERSIDADE FEDERAL DO PIAUÍ, BEM COMO OS TERMOS DA ATA DE REGISTRO DE PREÇOS N.º 39/2017-UF/PI (DOC. SEI N.º 0162612), DATADA DE 16.05.2017, INSTRUMENTO ESSE ORIGINÁRIO DAQUELA LICITAÇÃO PARA AQUISIÇÃO DE SOLUÇÃO DE SEGURANÇA FIREWALL, CONFORME NAD Nº 39.2018.DOF.0176230.2017.015214, DESPACHO Nº 204.2018.01AJ-SUBADM.0186061.2017.015214 E DEMAIS DOCUMENTOS PRESENTES NO PI-2017.015214. 1) ITEM 2 - GRUPO 1 DA ATA DA UFPI: AQUISIÇÃO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ROBUSTA COM CONTRATO DE GARANTIA E SUPORTE PARA 36 MESES.
</t>
  </si>
  <si>
    <t>8 - Pregão eletrônico</t>
  </si>
  <si>
    <t>2018NE00482</t>
  </si>
  <si>
    <t xml:space="preserve">CONTRATAÇÃO DE EMPRESA ESPECIALIZADA PARA PRESTAÇÃO DE SERVIÇOS DE RECONSTRUÇÃO DA PARCELA REMANESCENTE DO MURO DE DIVISA ENTRE O CONDOMÍNIO TUPANÃ E A PROCURADORIA GERAL DE JUSTIÇA, LOCALIZADA NA AVENIDA CORONEL TEIXEIRA, Nº 7.995, NOVA ESPERANÇA, MANAUS - AMAZONAS, COM FORNECIMENTO TOTAL DE MÃO DE OBRA, FERRAMENTAS, EQUIPAMENTOS, MATERIAIS DE CONSUMO, E MATERIAIS DE REPOSIÇÃO NECESSÁRIOS PARA EXECUÇÃO DOS SERVIÇOS, DE ACORDO COM AS ESPECIFICAÇÕES E AS CONDIÇÕES CONSTANTES DO EDITAL E SEUS ANEXOS, CONFORME PREGÃO PRESENCIAL Nº 5.002/2018-CPL/MP/PGJ, NAD Nº 58.2018.DOF.0182634.2017.010974, DESPACHO Nº 174.2018.01AJ-SUBADM.0179168.2017.010974 E DEMAIS DOCUMENTOS PRESENTES NO PI-2017.010974.
</t>
  </si>
  <si>
    <t>2018NE00484</t>
  </si>
  <si>
    <t xml:space="preserve"> RAPHAEL VITORIANO BASTOS</t>
  </si>
  <si>
    <t xml:space="preserve">PAGAMENTO DE DIÁRIAS NO ESTADO, PARA ACOMPANHAR O REMANEJAMENTO E ATIVAÇÃO DA ESTAÇÃO VSAT NA CIDADE DE BOCA DO ACRE, NO PERÍODO DE 07 A 12 DE MAIO DE 2018, CONFORME PORTARIA Nº 0335.2018.SUBADM E FOLHA ESPECIAL DE PAGAMENTO Nº 166/2018.
</t>
  </si>
  <si>
    <t>2018NE00485</t>
  </si>
  <si>
    <t xml:space="preserve">PAGAMENTO DE DIÁRIAS NO ESTADO, PARA REALIZAR SEGURANÇA PESSOAL DO EXMO. SR. PROMOTOR DE JUSTIÇA DR. WESLEI MACHADO, NA CIDADE DE COARI, NO PERÍODO DE 02 A 16 DE MAIO DE 2018, CONFORME PORTARIA Nº 0336.2018.SUBADM E FOLHA ESPECIAL DE PAGAMENTO Nº 167/2018.
</t>
  </si>
  <si>
    <t>2018NE00486</t>
  </si>
  <si>
    <t>2018NE00487</t>
  </si>
  <si>
    <t>2018NE00488</t>
  </si>
  <si>
    <t xml:space="preserve"> MARCOS ANTONIO FERREIRA DA SILVA</t>
  </si>
  <si>
    <t xml:space="preserve">PAGAMENTO DE DIÁRIAS NO ESTADO, PARA REALIZAR LEVANTAMENTO DE INFORMAÇÕES DE CARÁTER SIGILOSO NA COMARCA DE URUCURITUBA, NO PERÍODO DE 07 A 16 DE MAIO DE 2018, CONFORME PORTARIA Nº 0339.2018.SUBADM E FOLHA ESPECIAL DE PAGAMENTO Nº168/2018.
</t>
  </si>
  <si>
    <t>2018NE00489</t>
  </si>
  <si>
    <t xml:space="preserve">PAGAMENTO DE DIÁRIAS NO ESTADO, PARA REALIZAÇÃO DE SERVIÇOS DE MANUTENÇÃO NO PRÉDIO DA PROMOTORIA DE JUSTIÇA DA COMARCA DE BOA VISTA DO RAMOS, NO PERÍODO DE 08 A 13 DE MAIO DE 2018, CONFORME PORTARIA Nº 0340.2018.SUBADM E FOLHA ESPECIAL DE PAGAMENTO Nº 169/2018.
</t>
  </si>
  <si>
    <t>2018NE00490</t>
  </si>
  <si>
    <t xml:space="preserve"> NEYDE REGINA DEMOSTHENES TRINDADE</t>
  </si>
  <si>
    <t xml:space="preserve">PAGAMENTO DE DIÁRIAS FORA DO ESTADO, PARA PARTICIPAR NO CURSO DE NEGÓCIO JURÍDICO PROCESSUAL, NA CIDADE DE BELO HORIZONTE / MG, NOS DIAS 10 E 11 DE MAIO DE 2018, CONFORME PORTARIA Nº 1006.2018.PGJ E FOLHA ESPECIAL DE PAGAMENTO Nº 157/2018.
</t>
  </si>
  <si>
    <t>2018NE00491</t>
  </si>
  <si>
    <t xml:space="preserve"> GEBER MAFRA ROCHA</t>
  </si>
  <si>
    <t xml:space="preserve">PAGAMENTO DE DIÁRIAS FORA DO ESTADO, PARA PARTICIPAR DO II ENCONTRO NACIONAL DO MINISTÉRIO PÚBLICO NO TRIBUNAL DO JÚRI, NA CIDADE DE BRASÍLIA / DF, NOS DIAS 10 E 11 DE MAIO DE 2018, CONFORME PORTARIA Nº 1058.2018.PGJ E FOLHA ESPECIAL DE PAGAMENTO Nº 160/2018.
</t>
  </si>
  <si>
    <t>2018NE00492</t>
  </si>
  <si>
    <t xml:space="preserve"> JOSÉ ROQUE NUNES MARQUES</t>
  </si>
  <si>
    <t xml:space="preserve">PAGAMENTO DE DIÁRIAS FORA DO ESTADO, PARA PARTICIPAR NO CURSO DE NEGÓCIO JURÍDICO PROCESSUAL, NA CIDADE DE BELO HORIZONTE / MG, NOS DIAS 10 E 11 DE MAIO DE 2018, CONFORME PORTARIA Nº 1005.2018.PGJ E FOLHA ESPECIAL DE PAGAMENTO Nº 161/2018.
</t>
  </si>
  <si>
    <t>2018NE00493</t>
  </si>
  <si>
    <t xml:space="preserve"> TELEFONICA BRASIL S.A.</t>
  </si>
  <si>
    <t>CONTRATAÇÃO DE EMPRESA ESPECIALIZADA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 DE JUSTIÇA/ MPAM E SUAS UNIDADES JURISDICIONADAS, PELO PERÍODO DE 12 (DOZE) MESES</t>
  </si>
  <si>
    <t>2018NE00495</t>
  </si>
  <si>
    <t>PRORROGAÇÃO DO CONTRATO ADMINISTRATIVO Nº 010/2017-MP/PGJ, DECORRENTE DO PREGÃO PRESENCIAL Nº 5.003/2017-CPL/MP/PGJ, 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</si>
  <si>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2018NE00496</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</si>
  <si>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</si>
  <si>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2018NE00497</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</si>
  <si>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</si>
  <si>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2018NE00498</t>
  </si>
  <si>
    <t xml:space="preserve"> DANIEL PRAIA PORTELA DE AGUIAR</t>
  </si>
  <si>
    <t>PAGAMENTO DE DIÁRIAS FORA DO ESTADO, PARA PARTICIPAÇÃO NO CONGRESSO BRASILEIRO DO MINISTÉRIO PÚBLICO DO MEIO AMBIENTE (XVIII CONGRESSO ABRAMPA), NA CIDADE DE PORTO ALEGRE / RS, NO PERÍODO DE 25 A 27 DE ABRIL DE 2018, CONFORME PORTARIA Nº 0323.2018.SUBADM E FOLHA ESPECIAL DE PAGAMENTO Nº 198/2018.</t>
  </si>
  <si>
    <t>2018NE00499</t>
  </si>
  <si>
    <t>PAGAMENTO DE AUXÍLIO-ALIMENTAÇÃO A SERVIDORES CEDIDOS PARA AS PROMOTORIAS DE JUSTIÇA DO INTERIOR DO ESTADO DO AMAZONAS, NO MÊS DE ABRIL DE 2018</t>
  </si>
  <si>
    <t>2018NE00501</t>
  </si>
  <si>
    <t xml:space="preserve"> CEPAM CENTRO DE ESTUDOS DE PSICOLOGIA DO AMAZONAS</t>
  </si>
  <si>
    <t xml:space="preserve">AQUISIÇÃO DE INSTRUMENTAL TÉCNICO PARA SUBSIDIAR ATIVIDADES DESEMPENHADAS POR PROFISSIONAL PSICÓLOGO, LOTADO NO NÚCLEO DE APOIO TÉCNICO - NAT DO MPAM/PGJ, </t>
  </si>
  <si>
    <t>2018NE00502</t>
  </si>
  <si>
    <t xml:space="preserve"> ARMANDO MONTEIRO MAIA FILHO</t>
  </si>
  <si>
    <t>CONTRATAÇÃO DE EMPRESA ESPECIALIZADA PARA PRESTAÇÃO DE SERVIÇOS DE OPERAÇÃO DO SISTEMA DE SOM, POR OCASIÃO DA HOMENAGEM DO DIA DAS MÃES, A SE REALIZAR NO AUDITÓRIO CARLOS ALBERTO BANDEIRA DE ARAÚJO, SEDE DA PGJ/AM, NO DIA 11/05/18, UTILIZANDO ATA DE REGISTRO DE PREÇOS DO PREGÃO ELETRÔNICO Nº. 4.020/2017-CPL/MP/PGJ,</t>
  </si>
  <si>
    <t>2018NE00503</t>
  </si>
  <si>
    <t xml:space="preserve"> EXPANSAO COMUNICACAO VISUAL LTDA</t>
  </si>
  <si>
    <t>AQUISIÇÃO DE PLACAS INFORMATIVAS PARA ATENDER DEMANDA DA OUVIDORIA-GERAL, UTILIZANDO ATA DE REGISTRO DE PREÇOS DO PREGÃO ELETRÔNICO Nº. 4.016/2017-CPL/MP/PGJ</t>
  </si>
  <si>
    <t>2018NE00504</t>
  </si>
  <si>
    <t>AQUISIÇÃO DE PLACAS INFORMATIVAS E DE IDENTIFICAÇÃO PARA ATENDER DEMANDA DA ASSESSORIA DE RELAÇÕES PÚBLICAS E CERIMONIAL - ARPC, UTILIZANDO ATAS DE REGISTRO DE PREÇOS DO PREGÃO ELETRÔNICO Nº. 4.016/2017-CPL/MP/PGJ,</t>
  </si>
  <si>
    <t>2018NE00505</t>
  </si>
  <si>
    <t xml:space="preserve">PAGAMENTO DE AUXÍLIO-ALIMENTAÇÃO AOS MEMBROS E SERVIDORES DA PGJ/AM, NO MÊS DE MAIO DE 2018, </t>
  </si>
  <si>
    <t>2018NE00507</t>
  </si>
  <si>
    <t>2018NE00508</t>
  </si>
  <si>
    <t>2018NE00509</t>
  </si>
  <si>
    <t>PAGAMENTO DE SERVIÇO DE FORNECIMENTO DE ÁGUA E ESGOTO PARA A PROMOTORIA DE JUSTIÇA DE HUMAITÁ/AM, NO MÊS DE ABRIL DE 2018</t>
  </si>
  <si>
    <t>2018NE00510</t>
  </si>
  <si>
    <t>AQUISIÇÃO DE MATERIAL DE INFORMÁTICA, COM RECURSOS ORIUNDOS DO FUNDO DE APOIO DO MINISTÉRIO PÚBLICO DO ESTADO DO AMAZONAS, PARA ATENDER ÀS NECESSIDADES DESTA PGJ/AM, UTILIZANDO ATA DE REGISTRO DE PREÇOS DO PREGÃO ELETRÔNICO Nº. 4.011/2017-CPL/MP/PGJ</t>
  </si>
  <si>
    <t>2018NE00511</t>
  </si>
  <si>
    <t>AQUISIÇÃO DE EQUIPAMENTOS DE INFORMÁTICA, COM RECURSOS ORIUNDOS DO FUNDO DE APOIO DO MINISTÉRIO PÚBLICO DO ESTADO DO AMAZONAS, PARA ATENDER ÀS NECESSIDADES DESTA PGJ/AM, UTILIZANDO ATA DE REGISTRO DE PREÇOS DO PREGÃO ELETRÔNICO Nº. 4.011/2017-CPL/MP/PGJ</t>
  </si>
  <si>
    <t>2018NE00512</t>
  </si>
  <si>
    <t xml:space="preserve"> DISKET COMERCIO DE ARTIGOS PARA INFORMATICA LTDA</t>
  </si>
  <si>
    <t>2018NE00513</t>
  </si>
  <si>
    <t xml:space="preserve">AQUISIÇÃO DE MATERIAL DE INFORMÁTICA, COM RECURSOS ORIUNDOS DO FUNDO DE APOIO DO MINISTÉRIO PÚBLICO DO ESTADO DO AMAZONAS, PARA ATENDER ÀS NECESSIDADES DESTA PGJ/AM, UTILIZANDO ATA DE REGISTRO DE PREÇOS DO PREGÃO ELETRÔNICO Nº. 4.011/2017-CPL/MP/PGJ, CONFORME NAD Nº </t>
  </si>
  <si>
    <t>2018NE00514</t>
  </si>
  <si>
    <t>NT-NERIAH TECNOLOGIA EIRELI</t>
  </si>
  <si>
    <t>2018NE00515</t>
  </si>
  <si>
    <t xml:space="preserve"> JOAO RIBEIRO GUIMARAES</t>
  </si>
  <si>
    <t>PAGAMENTO DE DIÁRIAS NO ESTADO, PARA ATUAR NAS AUDIÊNCIAS REFERENTES AOS AUTOS DOS PROCESSOS Nº 00000013-69.2018.8.04.6600 E 0000173-36.2014.8.04.6601, EM TRÂMITE NA COMARCA DE RIO PRETO DA EVA, NOS DIAS 17 E 18 DE MAIO DE 2018,</t>
  </si>
  <si>
    <t>2018NE00516</t>
  </si>
  <si>
    <t xml:space="preserve">PAGAMENTO DE AUXÍLIO-ALIMENTAÇÃO A SERVIDORES CEDIDOS PARA AS PROMOTORIAS DE JUSTIÇA DO INTERIOR DO ESTADO DO AMAZONAS, NO MÊS DE ABRIL DE 2018, </t>
  </si>
  <si>
    <t>2018NE00517</t>
  </si>
  <si>
    <t xml:space="preserve"> F A LIMA INFORMATICA </t>
  </si>
  <si>
    <t>AQUISIÇÃO DE MATERIAIS E ACESSÓRIOS DE REDE, DE TELEFONIA, EQUIPAMENTOS E FERRAMENTAS, PARA MANUTENÇÃO E SUPORTE EM INFORMÁTICA, PARA ATENDER ÀS NECESSIDADES DA PGJ/AM, UTILIZANDO ATA DE REGISTRO DE PREÇOS DO PREGÃO ELETRÔNICO Nº. 4.025/2017-CPL/MP/PGJ</t>
  </si>
  <si>
    <t>2018NE00518</t>
  </si>
  <si>
    <t>2018NE00519</t>
  </si>
  <si>
    <t xml:space="preserve"> INFRACOMIX COMERCIO E SERVICOS DE INFORMATICA EIRELI </t>
  </si>
  <si>
    <t>2018NE00520</t>
  </si>
  <si>
    <t>2018NE00521</t>
  </si>
  <si>
    <t xml:space="preserve"> VIVIANE APARECIDA MASSERA RODRIGUES</t>
  </si>
  <si>
    <t>2018NE00522</t>
  </si>
  <si>
    <t xml:space="preserve"> TOYOTA DO BRASIL LTDA</t>
  </si>
  <si>
    <t>AQUISIÇÃO DE VEÍCULOS AUTOMOTORES NOVOS (ZERO QUILÔMETRO), VISANDO À CONTINUAÇÃO DA RENOVAÇÃO DA FROTA OFICIAL DESTE PARQUET, A FIM DE ATENDER ÀS NECESSIDADES DESTA PROCURADORIA-GERAL DE JUSTIÇA / MINISTÉRIO PÚBLICO DO ESTADO DO AMAZONAS, CONFORME PREGÃO ELETRÔNICO Nº 4.003/2018-CPL/MP/PGJ</t>
  </si>
  <si>
    <t>2018NE00523</t>
  </si>
  <si>
    <t xml:space="preserve"> VEBRASIL EIRELI</t>
  </si>
  <si>
    <t>2018NE00524</t>
  </si>
  <si>
    <t>AQUISIÇÃO DE SCANNERS COM RECURSOS ORIUNDOS DO FUNDO DE APOIO DO MINISTÉRIO PÚBLICO DO ESTADO DO AMAZONAS (FAMP), UTILIZANDO ATA DE REGISTRO DE PREÇOS DO PREGÃO ELETRÔNICO Nº 4.021/2017-CPL/MP/PGJ</t>
  </si>
  <si>
    <t>2018NE00525</t>
  </si>
  <si>
    <t xml:space="preserve"> DANIEL LEITE BRITO</t>
  </si>
  <si>
    <t>PAGAMENTO DE DIÁRIAS FORA DO ESTADO, PARA PARTICIPAÇÃO DO 2º ENCONTRO NACIONAL DO COMITÊ INSTITUCIONAL DE RECUPERAÇÃO DE ATIVOS (CIRA), NA CIDADE DE JOÃO PESSOA / PB, NOS DIAS 14 E 15 DE JUNHO DE 2018</t>
  </si>
  <si>
    <t>2018NE00526</t>
  </si>
  <si>
    <t xml:space="preserve"> LUIZ ALBERTO D DE VASCONCELOS</t>
  </si>
  <si>
    <t xml:space="preserve">PAGAMENTO DE DIÁRIAS FORA DO ESTADO, PARA PARTICIPAÇÃO DO 2º ENCONTRO NACIONAL DO COMITÊ INSTITUCIONAL DE RECUPERAÇÃO DE ATIVOS (CIRA), NA CIDADE DE JOÃO PESSOA / PB, NOS DIAS 14 E 15 DE JUNHO DE 2018, </t>
  </si>
  <si>
    <t>2018NE00527</t>
  </si>
  <si>
    <t>PAGAMENTO DE DIÁRIAS NO ESTADO, PARA ATUAÇÃO NAS AUDIÊNCIAS PAUTADAS NA PROMOTORIA DE JUSTIÇA DA COMARCA DE CARAUARI, NO PERÍODO DE 16 A 18 DE MAIO DE 2018,</t>
  </si>
  <si>
    <t>2018NE00528</t>
  </si>
  <si>
    <t xml:space="preserve"> JOSE MARCELO DE SOUZA TEIXEIRA</t>
  </si>
  <si>
    <t>PAGAMENTO DE DIÁRIAS NO ESTADO, PARA FAZER A SEGURANÇA PESSOAL DO EXMO. SR. PROMOTOR DE JUSTIÇA DR. GERSON DE CASTRO COELHO, NA CIDADE DE IRANDUBA, NOS DIAS 09 E 10 DE MAIO DE 2018,</t>
  </si>
  <si>
    <t>2018NE00529</t>
  </si>
  <si>
    <t xml:space="preserve"> CARDOSO INDUSTRIA COMERCIO E SERVICOS DE EXTINTORES DE INCENDIO EIRELI </t>
  </si>
  <si>
    <t>PRESTAÇÃO DE SERVIÇOS DE CARGA E MANUTENÇÃO NÍVEL 2, EM EXTINTORES DE INCÊNDIO, PARA ATENDER ÀS DEMANDAS DA PROCURADORIA-GERAL DE JUSTIÇA/ MINISTÉRIO PÚBLICO DO ESTADO DO AMAZONAS,</t>
  </si>
  <si>
    <t>2018NE00530</t>
  </si>
  <si>
    <t xml:space="preserve"> EFIRE MANUTENÇAO DE EQUIPAMENTOS CONTRA INCENDIO LTDA  EPP</t>
  </si>
  <si>
    <t>AQUISIÇÃO DE EXTINTORES DE INCÊNDIO, PARA ATENDER ÀS DEMANDAS DA PROCURADORIA-GERAL DE JUSTIÇA/ MINISTÉRIO PÚBLICO DO ESTADO DO AMAZONAS</t>
  </si>
  <si>
    <t>2018NE00531</t>
  </si>
  <si>
    <t xml:space="preserve"> ASSOCIAÇAO BRASILEIRA DOS MEMBROS DO MINISTERIO PUBLICO DO MEIO AMBIENTE</t>
  </si>
  <si>
    <t>INSCRIÇÃO DO SERVIDOR DANIEL PRAIA PORTELA DE AGUIAR, AGENTE TÉCNICO ENGENHEIRO FLORESTAL, LOTADO NO NÚCLEO DE APOIO TÉCNICO - NAT, NO XVIII CONGRESSO BRASILEIRO DO MINISTÉRIO PÚBLICO DO MEIO AMBIENTE, PROMOVIDO PELA ASSOCIAÇÃO BRASILEIRA DOS MEMBROS DO MINISTÉRIO PÚBLICO DE MEIO AMBIENTE - ABRAMPA, NA CIDADE DE PORTO ALEGRE / RS</t>
  </si>
  <si>
    <t>2018NE00532</t>
  </si>
  <si>
    <t xml:space="preserve">CONVÊNIO ENTRE O MINISTÉRIO PÚBLICO DO ESTADO DO AMAZONAS E A PREFEITURA MUNICIPAL DE CANUTAMA, VISANDO À CESSÃO DE SERVIDORES MUNICIPAIS PARA ATUAREM NA PROMOTORIA DE JUSTIÇA DA COMARCA DO REFERIDO MUNICÍPIO, POR UM PERÍODO DE 12 (DOZE) MESES, </t>
  </si>
  <si>
    <t>2018NE00533</t>
  </si>
  <si>
    <t xml:space="preserve">CONVÊNIO ENTRE O MINISTÉRIO PÚBLICO DO ESTADO DO AMAZONAS E A PREFEITURA MUNICIPAL DE ALVARÃES, VISANDO À CESSÃO DE SERVIDORES MUNICIPAIS PARA ATUAREM NA PROMOTORIA DE JUSTIÇA DA COMARCA DO REFERIDO MUNICÍPIO, POR UM PERÍODO DE 12 (DOZE) MESES, </t>
  </si>
  <si>
    <t>2018NE00534</t>
  </si>
  <si>
    <t>CONVÊNIO ENTRE O MINISTÉRIO PÚBLICO DO ESTADO DO AMAZONAS E A PREFEITURA MUNICIPAL DE LÁBREA, VISANDO À CESSÃO DO SERVIDOR ELIANDRO MENEZES MAIA, PARA ATUAR NA PROMOTORIA DE JUSTIÇA DA COMARCA DO REFERIDO MUNICÍPIO, POR UM PERÍODO DE 12 (DOZE) MESES,</t>
  </si>
  <si>
    <t>2018NE00535</t>
  </si>
  <si>
    <t>PAGAMENTO DE SERVIÇO DE FORNECIMENTO DE ÁGUA E ESGOTO PARA AS PROMOTORIAS DE JUSTIÇA NOS MUNICÍPIOS DO INTERIOR DO ESTADO DO AMAZONAS, NO MÊS DE MAIO/2018</t>
  </si>
  <si>
    <t>2018NE00536</t>
  </si>
  <si>
    <t>PAGAMENTO DE DIÁRIAS NO ESTADO, PARA ALOCAÇÃO DOS MOBILIÁRIOS E REGISTRO DE BENS DE INFORMÁTICA, SEGURANÇA E REFRIGERAÇÃO, FORNECIDOS PELA EMPRESA CONSTRUTORA, NA CIDADE DE BOCA DO ACRE, NO PERÍODO DE 21 A 26 DE MAIO DE 2018,</t>
  </si>
  <si>
    <t>2018NE00537</t>
  </si>
  <si>
    <t xml:space="preserve"> DELCIDES MENDES DA SILVA JUNIOR</t>
  </si>
  <si>
    <t>2018NE00538</t>
  </si>
  <si>
    <t>PAGAMENTO DE DIÁRIAS FORA DO ESTADO, PARA PARTICIPAÇÃO NA REUNIÃO ORDINÁRIA DO CONSELHO NACIONAL DE PROCURADORES-GERAIS DO MINISTÉRIO PÚBLICO DOS ESTADOS E DA UNIÃO (CNPG), NA CIDADE DE BRASÍLIA / DF, NOS DE 21 E 22 DE MAIO DE 2018</t>
  </si>
  <si>
    <t>2018NE00539</t>
  </si>
  <si>
    <t xml:space="preserve"> SHEYLA ANDRADE DOS SANTOS</t>
  </si>
  <si>
    <t xml:space="preserve">PAGAMENTO DE DIÁRIAS FORA DO ESTADO, PARA PARTICIPAR DO XVI CONGRESSO NACIONAL DO DIREITO DO CONSUMIDOR, BEM COMO DA ASSEMBLEIA GERAL EXTRAORDINÁRIA DA MPCON - ASSOCIAÇÃO NACIONAL DO MINISTÉRIO PÚBLICO DO CONSUMIDOR, NA CIDADE DE SÃO PAULO / SP, NO PERÍODO DE 21 A 23 DE MAIO DE 2018, </t>
  </si>
  <si>
    <t>2018NE00540</t>
  </si>
  <si>
    <t xml:space="preserve"> REINALDO ALBERTO NERY DE LIMA</t>
  </si>
  <si>
    <t>PAGAMENTO DE DIÁRIAS FORA DO ESTADO, PARA ACOMPANHAR O PROCURADOR-GERAL DO ESTADO DO AMAZONAS NA REUNIÃO ORDINÁRIA DO CONSELHO NACIONAL DE PROCURADORES-GERAIS DO MINISTÉRIO PÚBLICO DOS ESTADOS E DA UNIÃO - CNPG, BEM COMO TRATAR DE ASSUNTOS DE INTERESSE INSTITUCIONAL JUNTO AO CONSELHO NACIONAL DO MINISTÉRIO PÚBLICO (CNMP), NA CIDADE DE BRASÍLIA / DF,</t>
  </si>
  <si>
    <t>2018NE00541</t>
  </si>
  <si>
    <t xml:space="preserve"> ZENITE INFORMAÇAO E CONSULTORIA S/A</t>
  </si>
  <si>
    <t>INSCRIÇÃO DE SERVIDORES DA ÁREA ADMINISTRATIVA DESTA PGJ/MPAM NO CURSO "COMO ELABORAR A PLANILHA DE FORMAÇÃO DE PREÇOS DE ACORDO COM A NOVA IN Nº 05/17 E COMO JULGAR A LICITAÇÃO PARA A CONTRATAÇÃO DOS SERVIÇOS CONTÍNUOS", PROMOVIDO PELA EMPRESA ZÊNITE INFORMAÇÃO E CONSULTORIA S.A., NA CIDADE DE MANAUS / AM, NOS DIAS 04, 05 E 06 DE JUNHO DE 2018,</t>
  </si>
  <si>
    <t>2018NE00542</t>
  </si>
  <si>
    <t xml:space="preserve"> CREATECH COMERCIO E SOLUCOES CORPORATIVAS EIRELI </t>
  </si>
  <si>
    <t xml:space="preserve">AQUISIÇÃO DE SCANNERS COM RECURSOS ORIUNDOS DO FUNDO DE APOIO DO MINISTÉRIO PÚBLICO DO ESTADO DO AMAZONAS, UTILIZANDO ATA DE REGISTRO DE PREÇOS DO PREGÃO ELETRÔNICO Nº 4.021/2017-CPL/MP/PGJ, </t>
  </si>
  <si>
    <t>2018NE00543</t>
  </si>
  <si>
    <t xml:space="preserve"> JULEAN DECORAÇOES LTDA  ME</t>
  </si>
  <si>
    <t xml:space="preserve">CONTRATAÇÃO DE EMPRESA ESPECIALIZADA PARA REALIZAR SERVIÇO DE MANUTENÇÃO E REMANEJAMENTO DE PERSIANAS, UTILIZANDO ATA DE REGISTRO DE PREÇOS DO PREGÃO ELETRÔNICO Nº. 4.009/2017-CPL/MP/PGJ, </t>
  </si>
  <si>
    <t>2018NE00544</t>
  </si>
  <si>
    <t>PAGAMENTO DE ENCARGO PATRONAL SOBRE SERVIÇO PRESTADO PELO SR. MARLISON BARRAL DE AZEVEDO, QUE MINISTROU O CURSO BÁSICO ESPECÍFICO DE LIBRAS, DESTINADO A MEMBROS E SERVIDORES DO MP/AM, NO PERÍODO DE DEZEMBRO DE 2017 A MARÇO DE 2018</t>
  </si>
  <si>
    <t>2018NE00545</t>
  </si>
  <si>
    <t>PAGAMENTO DE CONCESSÃO DE SUPRIMENTO DE FUNDOS PARA COBERTURA DE DESPESAS DE PEQUENO VULTO COM OUTROS SERVIÇOS DE TERCEIROS - PESSOA JURÍDICA,</t>
  </si>
  <si>
    <t>2018NE00546</t>
  </si>
  <si>
    <t xml:space="preserve"> SERVIX INFORMATICA LTDA</t>
  </si>
  <si>
    <t xml:space="preserve">ADESÃO À ATA DE REGISTRO DE PREÇOS Nº 06/2018-TJ/AM (DOC. SEI Nº 0175029), DATADA DE 08.03.2018, INSTRUMENTO ESSE ORIGINÁRIO DO PREGÃO ELETRÔNICO Nº 068/2017-TJAM, VISANDO AO FORNECIMENTO E INSTALAÇÃO DE SOLUÇÃO DE INFRAESTRUTURA HIPERCONVERGENTE, </t>
  </si>
  <si>
    <t>2018NE00548</t>
  </si>
  <si>
    <t>2018NE00549</t>
  </si>
  <si>
    <t>2018NE00550</t>
  </si>
  <si>
    <t>2018NE00551</t>
  </si>
  <si>
    <t>2018NE00552</t>
  </si>
  <si>
    <t>2018NE00553</t>
  </si>
  <si>
    <t>2018NE00554</t>
  </si>
  <si>
    <t>2018NE00555</t>
  </si>
  <si>
    <t>2018NE00556</t>
  </si>
  <si>
    <t>2018NE00557</t>
  </si>
  <si>
    <t>2018NE00558</t>
  </si>
  <si>
    <t>2018NE00559</t>
  </si>
  <si>
    <t>2018NE00560</t>
  </si>
  <si>
    <t>2018NE00561</t>
  </si>
  <si>
    <t>2018NE00562</t>
  </si>
  <si>
    <t>2018NE00563</t>
  </si>
  <si>
    <t>2018NE00564</t>
  </si>
  <si>
    <t>2018NE00565</t>
  </si>
  <si>
    <t>2018NE00566</t>
  </si>
  <si>
    <t>2018NE00567</t>
  </si>
  <si>
    <t>2018NE00568</t>
  </si>
  <si>
    <t>2018NE00569</t>
  </si>
  <si>
    <t>2018NE00570</t>
  </si>
  <si>
    <t>2018NE00571</t>
  </si>
  <si>
    <t>INSS FOLHA DE PAGAMENTO</t>
  </si>
  <si>
    <t>2018NE00572</t>
  </si>
  <si>
    <t xml:space="preserve">PAE-JUROS ATIVO
</t>
  </si>
  <si>
    <t>2018NE00573</t>
  </si>
  <si>
    <t>2018NE00574</t>
  </si>
  <si>
    <t>INATIVO - JUROS ANUÊNIO</t>
  </si>
  <si>
    <t>2018NE00575</t>
  </si>
  <si>
    <t>2018NE00576</t>
  </si>
  <si>
    <t xml:space="preserve">PAGAMENTO DE DIÁRIAS NO ESTADO, PARA REALIZAR MOVIMENTAÇÃO E INSTALAÇÃO DOS EQUIPAMENTOS DE INFORMÁTICA DO FÓRUM PARA A NOVA SEDE DA PROMOTORIA DE JUSTIÇA DA COMARCA DE BOCA DO ACRE, NO PERÍODO DE 23 A 25 DE MAIO DE 2018, </t>
  </si>
  <si>
    <t>2018NE00577</t>
  </si>
  <si>
    <t xml:space="preserve"> OTAVIO DE SOUZA GOMES</t>
  </si>
  <si>
    <t xml:space="preserve">PAGAMENTO DE DIÁRIAS FORA DO ESTADO, PARA PARTICIPAR DO XIV CONGRESSO NACIONAL DO DIREITO DO CONSUMIDOR, BEM COMO DA ASSEMBLEIA GERAL EXTRAORDINÁRIA DA MPCON - ASSOCIAÇÃO NACIONAL DO MINISTÉRIO PÚBLICO DO CONSUMIDOR, NA CIDADE DE SÃO PAULO / SP, </t>
  </si>
  <si>
    <t>2018NE00578</t>
  </si>
  <si>
    <t>PAGAMENTO DE DIÁRIAS NO ESTADO, PARA TOMADA DE PROVIDÊNCIAS RELACIONADAS A INAUGURAÇÃO DA SEDE PRÓPRIA DAS PROMOTORIAS DE JUSTIÇA DA COMARCA DE BOCA DO ACRE, NO PERÍODO DE 26 A 29 DE MAIO DE 2018,</t>
  </si>
  <si>
    <t>2018NE00579</t>
  </si>
  <si>
    <t xml:space="preserve"> NELSON LOBO DE ALMEIDA</t>
  </si>
  <si>
    <t xml:space="preserve">PAGAMENTO DE DIÁRIAS NO ESTADO, PARA TOMADA DE PROVIDÊNCIAS RELACIONADAS A INAUGURAÇÃO DA SEDE PRÓPRIA DAS PROMOTORIAS DE JUSTIÇA DA COMARCA DE BOCA DO ACRE, NO PERÍODO DE 26 A 29 DE MAIO DE 2018, </t>
  </si>
  <si>
    <t>2018NE00580</t>
  </si>
  <si>
    <t xml:space="preserve"> TEREZA BEATRIZ BARBOSA DE OLIVEIRA</t>
  </si>
  <si>
    <t xml:space="preserve">PAGAMENTO DE DIÁRIAS NO ESTADO, PARA TOMADA DE PROVIDÊNCIAS RELACIONADAS A INAUGURAÇÃO DA SEDE PRÓPRIA DAS PROMOTORIAS DE JUSTIÇA DA COMARCA DE BOCA DO ACRE, EM 26 DE MAIO DE 2018, </t>
  </si>
  <si>
    <t>2018NE00581</t>
  </si>
  <si>
    <t>2018NE00582</t>
  </si>
  <si>
    <t>2018NE00583</t>
  </si>
  <si>
    <t>2018NE00584</t>
  </si>
  <si>
    <t>2018NE00585</t>
  </si>
  <si>
    <t xml:space="preserve"> LICITARE PRODUTOS MATERIAIS E SERVIÇOS LTDA </t>
  </si>
  <si>
    <t>PAGAMENTO DAS NOTAS DE EMPENHO 2015NE00071 (R$ 711,40) E 2015NE01089 (R$ 2.592,60), REFERENTES A MATERIAL ELÉTRICO E ELETRÔNICO ADQUIRIDOS EM 2015, CUJOS PEDIDOS DE PAGAMENTO NÃO FORAM REALIZADOS TEMPESTIVAMENTE</t>
  </si>
  <si>
    <t>2018NE00586</t>
  </si>
  <si>
    <t>2018NE00587</t>
  </si>
  <si>
    <t>2018NE00588</t>
  </si>
  <si>
    <t>2018NE00589</t>
  </si>
  <si>
    <t>2018NE00590</t>
  </si>
  <si>
    <t>2018NE00591</t>
  </si>
  <si>
    <t>2018NE00592</t>
  </si>
  <si>
    <t>2018NE00593</t>
  </si>
  <si>
    <t>2018NE00594</t>
  </si>
  <si>
    <t>CELEBRAÇÃO DE CONVÊNIO ENTRE O MINISTÉRIO PÚBLICO DO ESTADO DO AMAZONAS E A PREFEITURA DE TEFÉ, REFERENTE À CESSÃO DE SERVIDORES MUNICIPAIS PARA ATUAREM NA PROMOTORIA DE JUSTIÇA DA COMARCA DO REFERIDO MUNICÍPIO, PELO PERÍODO DE 12 MESES</t>
  </si>
  <si>
    <t>2018NE00595</t>
  </si>
  <si>
    <t>PAE JUROS INATIVOS</t>
  </si>
  <si>
    <t>2018NE00596</t>
  </si>
  <si>
    <t>2018NE00597</t>
  </si>
  <si>
    <t>2018NE00598</t>
  </si>
  <si>
    <t>2018NE00599</t>
  </si>
  <si>
    <t xml:space="preserve">REFERENTE AO 9º TERMO ADITIVO AO CONVÊNIO Nº 002/2016, PARA EXECUÇÃO E MANUTENÇÃO DO PROGRAMA DE PROTEÇÃO A VÍTIMAS E TESTEMUNHAS AMEAÇADAS (PROVITA) NO ESTADO DO AMAZONAS, NOS MESES DE ABRIL E MAIO DE 2018, </t>
  </si>
  <si>
    <t>2018NE00600</t>
  </si>
  <si>
    <t>PRORROGAÇÃO DE CONVÊNIO 010/2017-MP/PGJ PARA CESSÃO DE SERVIDORES MUNICIPAIS, PARA
ATUAREM NAS PROMOTORIAS DE JUSTIÇA DA COMARCA DE HUMAITÁ, PELO PERÍODO DE 12 (DOZE)
MESES, CONFORME NAD Nº 54.2018.DOF.0179114.2018.001819, DESPACHO Nº 152.2018.02AJSUBADM.
0195748.2018.001819 E DEMAIS DOCUMENTOS PRESENTES NO PI-2018.001819.</t>
  </si>
  <si>
    <t>2018NE00601</t>
  </si>
  <si>
    <t>1º TERMO ADITIVO AO CONTRATO ADMINISTRATIVO Nº 016/2017-MP/PGJ, DECORRENTE DO PREGÃO 
ELETRÔNICO Nº 4.018/2017-CPL/MP/PGJ, REFERENTE À PRESTAÇÃO DE SERVIÇOS DE CONECTIVIDADE
PONTO A PONTO EM FIBRA ÓPTICA, ATRAVÉS DE CONEXÃO ENTRE REDES DE DADOS NAS PONTAS A E
B, NAS UNIDADES JURISDICIONADAS DE BOCA DO ACRE E COARI, CONFORME NAD Nº
92.2018.DOF.0195118.2018.004934 E DESPACHO Nº 151.2018.02AJ-SUBADM.0195618.2018.004934.</t>
  </si>
  <si>
    <t>2018NE00602</t>
  </si>
  <si>
    <t xml:space="preserve"> SARACURA CONSTRUCAO LIMITADA</t>
  </si>
  <si>
    <t>CONTRATAÇÃO DE EMPRESA ESPECIALIZADA NA PRESTAÇÃO DE SERVIÇOS DE ENGENHARIA
ELÉTRICA E EQUIPAMENTOS ENERGÉTICOS, PARA REALIZAÇÃO DE DIAGNÓSTICO E MANUTENÇÃO
PRÉVIA DOS GRUPOS GERADORES E SUBESTAÇÕES DIMENSIONADOS PARA FUNCIONAMENTO NOS
EDIFÍCIOS SEDE E ADMINISTRATIVO DA PGJ/AM, CONFORME NAD Nº 93.2018.DOF.0195497.2017.013643,
DESPACHO Nº 167.2018.02AJ-SUBADM.0197411.2017.013643 E DEMAIS DOCUMENTOS PRESENTES NO PI-
2017.013643.</t>
  </si>
  <si>
    <t>2018NE00603</t>
  </si>
  <si>
    <t xml:space="preserve"> CLAÚDIO SÉRGIO TANAJURA SAMPAIO</t>
  </si>
  <si>
    <t>PAGAMENTO DE DIÁRIAS FORA DO ESTADO, PARA PARTICIPAR DO CURSO ESPECIAL DE INTELIGÊNCIA
PARA O MINISTÉRIO PÚBLICO, A SER REALIZADO NA SEDE DA ESCOLA DE INTELIGÊNCIA MILITAR DO
EXÉRCITO (ESIMEX), NA IDADE DE BRASÍLIA / DF, NO PERÍODO DE 04 A 15 DE JUNHO DE 2018,
CONFORME PORTARIA Nº 1296.2018.PGJ E FOLHA ESPECIAL DE PAGAMENTO Nº 205/2018.</t>
  </si>
  <si>
    <t>2018NE00604</t>
  </si>
  <si>
    <t>PAGAMENTO DE DIÁRIAS NO ESTADO, PARA REALIZAÇÃO DE LEVANTAMENTO DE INFORMAÇÕES DE 
CARÁTER SIGILOSO, NA CIDADE DE COARI, NO PERÍODO DE 17 A 26 DE MAIO DE 2018, CONFORME
PORTARIA Nº 0433.2018.SUBADM E FOLHA ESPECIAL DE PAGAMENTO Nº 218/2018.</t>
  </si>
  <si>
    <t>2018NE00605</t>
  </si>
  <si>
    <t>PAGAMENTO DE DIÁRIAS NO ESTADO, PARA DAR PROSSEGUIMENTO À SEGURANÇA PESSOAL DO EXMO. SR. PROMOTOR DE JUSTIÇA DR. WESLEI MACHADO, NAS CIDADES DE COARI E CODAJÁS, A
PARTIR DO DIA 17 DE MAIO DE 2018, CONFORME PORTARIA Nº 0419.2018.SUBADM E FOLHA ESPECIAL
DE PAGAMENTO Nº 219/2018.</t>
  </si>
  <si>
    <t>2018NE00606</t>
  </si>
  <si>
    <t>2018NE00607</t>
  </si>
  <si>
    <t>PAGAMENTO DE DIÁRIAS NO ESTADO, PARA REALIZAÇÃO DE SERVIÇOS DE MANUTENÇÃO NO PRÉDIO 
DA PROMOTORIA DE JUSTIÇA DA COMARCA DE TEFÉ, NO PERÍODO DE 04 A 10 DE JUNHO DE 2018,
CONFORME PORTARIA Nº 0436.2018.SUBADM E FOLHA ESPECIAL DE PAGAMENTO Nº 220/2018.</t>
  </si>
  <si>
    <t>2018NE00608</t>
  </si>
  <si>
    <t xml:space="preserve"> MOVENORTE COMERCIO E REPRESENTACOES LTDA</t>
  </si>
  <si>
    <t>AQUISIÇÃO DE QUADROS BRANCOS PARA USO DAS EQUIPES DE SERVIÇO SOCIAL E PSICOLOGIA DO PROGRAMA RECOMEÇAR - PGJ/MPAM, CONFORME NAD Nº 87.2018.DOF.0193367.2018.004820,
DESPACHO Nº 158.2018.02AJ-SUBADM.0196278.2018.004820 E DEMAIS DOCUMENTOS PRESENTES NO PI-
2018.004820.</t>
  </si>
  <si>
    <t>2018NE00609</t>
  </si>
  <si>
    <t xml:space="preserve"> ANTONIO RODRIGUES CIA LTDA</t>
  </si>
  <si>
    <t>AQUISIÇÃO DE 02 (DUAS) SMART TVS DE LED DE 40 POLEGADAS COM SUPORTE METÁLICO PARA 
PAREDE, DESTINADAS AO POSTO DE ATENÇÃO AOS APOSENTADOS E PENSIONISTAS - PAAP E À
COORDENAÇÃO DAS PROMOTORIAS DE PROTEÇÃO E DEFESA DO CONSUMIDOR - CAO-PDC DESTA
PGJ/ MPAM, CONFORME NAD Nº 89.2018.DOF.0193457.2017.011465, DESPACHO Nº 156.2018.02AJSUBADM.
0196100.2017.011465 E DEMAIS DOCUMENTOS PRESENTES NO PI-2017.011465.</t>
  </si>
  <si>
    <t>2018NE00610</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</si>
  <si>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</si>
  <si>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2018NE00611</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</si>
  <si>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</si>
  <si>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2018NE00612</t>
  </si>
  <si>
    <t>PAGAMENTO DE DIÁRIAS NO ESTADO, PARA VERIFICAR A ORIGEM DA FALHA DE CONECTIVIDADE DA 
ESTAÇÃO VSAT, NA PROMOTORIA DE JUSTIÇA DE CAREIRO DA VÁRZEA, NO DIA 06 DE JUNHO DE 2018,
CONFORME PORTARIA Nº 0445.2018.SUBADM E FOLHA ESPECIAL DE PAGAMENTO Nº 222/2018.
DIÁRIA</t>
  </si>
  <si>
    <t>2018NE00613</t>
  </si>
  <si>
    <t>PAGAMENTO DE DIÁRIAS FORA DO ESTADO, PARA PARTICIPAR DA 122ª REUNIÃO ORDINÁRIA DO
CONSELHO NACIONAL DOS CORREGEDORES-GERAIS DO MINISTÉRIO PÚBLICO DOS ESTADOS E DA
UNIÃO, NA CIDADE DE ARACAJU / SE, NO DIA 24 DE MAIO DE 2018, CONFORME PORTARIA Nº
1423.2018.PGJ E FOLHA ESPECIAL DE PAGAMENTO Nº 200/2018.</t>
  </si>
  <si>
    <t>2018NE00615</t>
  </si>
  <si>
    <t>PAGAMENTO DE DIÁRIAS NO ESTADO, PARA REALIZAÇÃO DE INSPEÇÃO NA PROMOTORIA DE JUSTIÇA DA COMARCA DE LÁBREA, NO PERÍODO DE 04 A 06 DE JUNHO DE 2018, CONFORME PORTARIA
1304.2018.PGJ E FOLHA ESPECIAL DE PAGAMENTO Nº 202/2018.</t>
  </si>
  <si>
    <t>2018NE00616</t>
  </si>
  <si>
    <t>2018NE00617</t>
  </si>
  <si>
    <t xml:space="preserve"> TALITA LIMA LEITE</t>
  </si>
  <si>
    <t>PAGAMENTO DE DIÁRIAS NO ESTADO, PARA REALIZAÇÃO DE INSPEÇÃO NA PROMOTORIA DE JUSTIÇA DA COMARCA DE LÁBREA, NO PERÍODO DE 04 A 06 DE JUNHO DE 2018, CONFORME PORTARIA
1425.2018.PGJ E FOLHA ESPECIAL DE PAGAMENTO Nº 202/2018.</t>
  </si>
  <si>
    <t>2018NE00618</t>
  </si>
  <si>
    <t xml:space="preserve"> SARAH PIRANGY DE SOUZA</t>
  </si>
  <si>
    <t>PAGAMENTO DE DIÁRIAS FORA DO ESTADO, PARA PARTICIPAR DO ENCONTRO NACIONAL DOS
PROGRAMAS DE PROTEÇÃO A VÍTIMAS E TESTEMUNHAS (PROVITA), NA CONFEDERAÇÃO NACIONAL
DOS TRABALHADORES NO COMÉRCIO (CNTC), NA CIDADE DE BRASÍLIA / DF, NO PERÍODO DE 05 A 08 DE
JUNHO DE 2018, CONFORME PORTARIA Nº 1478.2018.PGJ E FOLHA ESPECIAL DE PAGAMENTO Nº
224/2018.</t>
  </si>
  <si>
    <t>2018NE00619</t>
  </si>
  <si>
    <t>PAGAMENTO DE DIÁRIAS FORA DO ESTADO, PARA PARTICIPAR DO CURSO DE DESENVOLVIMENTO DE 
TÉCNICAS DE INVESTIGAÇÃO POR MEIO DE UTILIZAÇÃO DE FERRAMENTAS DIGITAIS E DA TECNOLOGIA DA INFORMAÇÃO, NA CIDADE DE BRASÍLIA / DF, NO PERÍODO DE 05 A 07 DE JUNHO DE 2018, CONFORME PORTARIA Nº 1405.2018.PGJ E FOLHA ESPECIAL DE PAGAMENTO Nº 225/2018.</t>
  </si>
  <si>
    <t>2018NE00620</t>
  </si>
  <si>
    <t>PAGAMENTO DE DIÁRIAS NO ESTADO, PARA ATUAR NA PROMOTORIA DE JUSTIÇA DA COMARCA DE 
CARAUARI, NAS AUDIÊNCIAS PAUTADAS E NA PRÁTICA DE ATOS PROCESSUAIS E EXTRAJUDICIAIS, NO PERÍODO DE 04 A 07 DE JUNHO DE 2018, CONFORME PORTARIA Nº 1477.2018.PGJ E FOLHA ESPECIAL DE
PAGAMENTO Nº 226/2018.</t>
  </si>
  <si>
    <t>2018NE00621</t>
  </si>
  <si>
    <t>PAGAMENTO DE DIÁRIAS NO ESTADO, PARA PARTICIPAR DA AUDIÊNCIA REFERENTE AOS AUTOS DO 
PROCESSO Nº 0000517-46.2014.8.04.2000 (JECRIM), EM TRÂMITE NA COMARCA DE ALVARÃES, A SER
REALIZADA NO DIA 11/06/2018, ÀS 11H, CONFORME PORTARIA Nº 1376.2018.PGJ E FOLHA ESPECIAL DE
PAGAMENTO Nº 217/2018.</t>
  </si>
  <si>
    <t>2018NE00622</t>
  </si>
  <si>
    <t>PAGAMENTO DE DIÁRIAS NO ESTADO, PARA PARTICIPAR DA INAUGURAÇÃO DA SEDE DA PROMOTORIA DE JUSTIÇA NA COMARCA DE BOCA DO ACRE, NO DIA 28/05/2018, CONFORME PORTARIA Nº 1509.2018.PGJ E FOLHA ESPECIAL DE PAGAMENTO Nº 227/2018.</t>
  </si>
  <si>
    <t>2018NE00623</t>
  </si>
  <si>
    <t xml:space="preserve"> SUZETE MARIA DOS SANTOS</t>
  </si>
  <si>
    <t>PAGAMENTO DE DIÁRIAS FORA DO ESTADO, PARA PARTICIPAR DA XXXVII REUNIÃO ORDINÁRIA DO
CONSELHO NACIONAL DOS OUVIDORES DO MINISTÉRIO PÚBLICO (CNOMP), NA CIDADE DE FORTALEZA
/ CE, NO PERÍODO DE 06 A 08 DE JUNHO DE 2018, CONFORME PORTARIA Nº 1527.2018.PGJ E FOLHA
ESPECIAL DE PAGAMENTO Nº 228/2018.</t>
  </si>
  <si>
    <t>2018NE00624</t>
  </si>
  <si>
    <t xml:space="preserve"> SERGIO LUIZ DA ROCHA FERREIRA</t>
  </si>
  <si>
    <t>PAGAMENTO DE DIÁRIAS NO ESTADO, PARA ACOMPANHAR E FAZER A SEGURANÇA PESSOAL DA EXMA. SRA. PROMOTORA DE JUSTIÇA DRA. TÂNIA MARIA AZEVEDO FEITOSA, NA CIDADE DE NOVO ARIPUANÃ, NO PERÍODO DE 04 A 09 DE JUNHO DE 2018, CONFORME PORTARIA Nº 0461.2018.SUBADM E FOLHA ESPECIAL DE PAGAMENTO Nº 229/2018.</t>
  </si>
  <si>
    <t>2018NE00625</t>
  </si>
  <si>
    <t xml:space="preserve"> L. MASACO ISHIKAWA EIRELI </t>
  </si>
  <si>
    <t>AQUISIÇÃO DE MATERIAL PARA MANUTENÇÃO DE BENS IMÓVEIS, UTILIZANDO ATA DE REGISTRO DE 
PREÇOS DO PREGÃO ELETRÔNICO Nº. 4.026/2017-CPL/MP/PGJ, CONFORME NAD Nº 109.2018.DOF.0199178.2018.007481, DESPACHO Nº 812.2018.SUBADM.0196717.2018.007481 E DEMAIS
DOCUMENTOS PRESENTES NO PI-2018.007481.</t>
  </si>
  <si>
    <t>2018NE00626</t>
  </si>
  <si>
    <t>SUPRIMENTO DE FUNDOS PARA COBERTURA DE DESPESAS DE PEQUENO VULTO COM MATERIAL DE 1
CONSUMO NECESSÁRIO À INSTITUIÇÃO, CONFORME PORTARIA Nº 0471/2018/SUBADM E DEMAIS
DOCUMENTOS PRESENTES NO PI-2018.008302.</t>
  </si>
  <si>
    <t>2018NE00627</t>
  </si>
  <si>
    <t xml:space="preserve"> O P C DISTRIBUIDORA LTDA EPP</t>
  </si>
  <si>
    <t>AQUISIÇÃO DE MATERIAL DE HIGIENE E LIMPEZA, PARA ATENDER ÀS NECESSIDADES DESTA PGJ/ 144
MPAM, UTILIZANDO ATA DE REGISTRO DE PREÇOS DO PREGÃO ELETRÔNICO Nº. 4.015/2017-
CPL/MP/PGJ, CONFORME NAD Nº 104.2018.DOF.0199119.2018.007060, DESPACHO Nº 795.2018.SUBADM.0195777.2018.007060 E DEMAIS DOCUMENTOS PRESENTES NO PI-2018.007060.</t>
  </si>
  <si>
    <t>2018NE00628</t>
  </si>
  <si>
    <t xml:space="preserve"> J R PRODUTOS EQUIPAMENTOS E UTILIDADES</t>
  </si>
  <si>
    <t>AQUISIÇÃO DE MATERIAL DE HIGIENE E LIMPEZA, PARA ATENDER ÀS NECESSIDADES DESTA PGJ/ MPAM, UTILIZANDO ATA DE REGISTRO DE PREÇOS DO PREGÃO ELETRÔNICO Nº. 4.015/2017-
CPL/MP/PGJ, CONFORME NAD Nº 105.2018.DOF.0199130.2018.007060, DESPACHO Nº 795.2018.SUBADM.0195777.2018.007060 E DEMAIS DOCUMENTOS PRESENTES NO PI-2018.007060.</t>
  </si>
  <si>
    <t>2018NE00629</t>
  </si>
  <si>
    <t>CONTRATAÇÃO DE EMPRESA ESPECIALIZADA PARA PRESTAÇÃO DE SERVIÇOS DE OPERAÇÃO DO  SISTEMA DE SOM, POR OCASIÃO DA SOLENIDADE DE POSSE DOS PROMOTORES DE JUSTIÇA
SUBSTITUTOS, A SER REALIZADA NO DIA 15 DE JUNHO DE 2018, NO AUDITÓRIO CARLOS ALBERTO
BANDEIRA DE ARAÚJO/ PGJ/ MPAM, UTILIZANDO ATA DE REGISTRO DE PREÇOS DO PREGÃO
ELETRÔNICO Nº. 4.020/2017-CPL/MP/PGJ, CONFORME NAD Nº 106.2018.DOF.0199154.2018.007371,
DESPACHO Nº 810.2018.SUBADM.0196589.2018.007371 E DEMAIS DOCUMENTOS PRESENTES DO PI-
2018.007371.</t>
  </si>
  <si>
    <t>2018NE00630</t>
  </si>
  <si>
    <t xml:space="preserve"> DMES BRITO DE SOUZA</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</si>
  <si>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</si>
  <si>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2018NE00631</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</si>
  <si>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</si>
  <si>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2018NE00632</t>
  </si>
  <si>
    <t>2018NE00633</t>
  </si>
  <si>
    <t>PAGAMENTO DE DIÁRIAS NO ESTADO, A FIM DE REALIZAR SERVIÇOS DE MANUTENÇÃO TÉCNICA DE  TECNOLOGIA DA INFORMAÇÃO, NAS CIDADES DE PARINTINS, BOA VISTA DO RAMOS E NHAMUNDÁ, NO PERÍODO DE 12 A 15 DE JUNHO DE 2018, CONFORME PORTARIA Nº 0470.2018.SUBADM E FOLHA
ESPECIAL DE PAGAMENTO Nº 230/2018.</t>
  </si>
  <si>
    <t>2018NE00634</t>
  </si>
  <si>
    <t xml:space="preserve"> LUIZ CARLOS FERRARO RUBIM JUNIOR</t>
  </si>
  <si>
    <t>PAGAMENTO DE DIÁRIAS NO ESTADO, PARA REALIZAR MANUTENÇÃO DE EQUIPAMENTOS DE
TECNOLOGIA DA INFORMAÇÃO, NA CIDADE DE ITACOATIARA, NO PERÍODO DE 12 A 14 DE JUNHO DE
2018, CONFORME PORTARIA Nº 0473.2018.SUBADM E FOLHA ESPECIAL DE PAGAMENTO Nº 231/2018.</t>
  </si>
  <si>
    <t>2018NE00635</t>
  </si>
  <si>
    <t xml:space="preserve"> ANABEL VITORIA PEREIRA MENDONCA E SOUZA</t>
  </si>
  <si>
    <t>PAGAMENTO DE DIÁRIAS FORA DO ESTADO, PARA PARTICIPAR DO II SEMINÁRIO NACIONAL DE 2
INCENTIVO À AUTOCOMPOSIÇÃO NO MINISTÉRIO PÚBLICO, NA CIDADE DE BRASÍLIA / DF, NO PERÍODO
DE 14 E 15 DE JUNHO DE 2018, CONFORME PORTARIA Nº 1523.2018.PGJ E FOLHA ESPECIAL DE
PAGAMENTO Nº 233/2018.</t>
  </si>
  <si>
    <t>2018NE00636</t>
  </si>
  <si>
    <t>PAGAMENTO DE DIÁRIAS FORA DO ESTADO, PARA PARTICIPAR DO II SEMINÁRIO NACIONAL DE INCENTIVO À AUTOCOMPOSIÇÃO NO MINISTÉRIO PÚBLICO, NA CIDADE DE BRASÍLIA / DF, NO PERÍODO
DE 14 E 15 DE JUNHO DE 2018, CONFORME PORTARIA Nº 1523.2018.PGJ E FOLHA ESPECIAL DE
PAGAMENTO Nº 233/2018.</t>
  </si>
  <si>
    <t>2018NE00637</t>
  </si>
  <si>
    <t>PAGAMENTO DE DIÁRIAS NO ESTADO, EM COMPLEMENTO ÀQUELAS AUTORIZADAS POR FORÇA DA
PORTARIA Nº 1477.2018.PGJ, DATADA DE 04/06/2018, PARA COBRIR DESPESAS DE ALIMENTAÇÃO E
POUSADA, NO DIA 08/06/2018, CONFORME PORTARIA Nº 1542.2018.PGJ E FOLHA ESPECIAL DE
PAGAMENTO Nº 259/2018.</t>
  </si>
  <si>
    <t>2018NE00638</t>
  </si>
  <si>
    <t xml:space="preserve"> JAM JURIDICA EDITORACAO E EVENTOS LTDA</t>
  </si>
  <si>
    <t>CONTRATAÇÃO DE EMPRESA ESPECIALIZADA PARA MINISTRAR CURSO IN COMPANY SOBRE "TEMAS 
AVANÇADOS EM PROJETO BÁSICO E TERMO DE REFERÊNCIA: 101 SOLUÇÕES PRÁTICAS PARA A
CONSTRUÇÃO DOS DOCUMENTOS", PARA CAPACITAÇÃO DE SERVIDORES DA PGJ/ MPAM, A SE
REALIZAR NA SEDE DESTE ÓRGÃO, NA CIDADE DE MANAUS ¿ AM, NOS DIAS 25 E 26 DE JUNHO DE 2018,
CONFORME NAD Nº 95.2018.DOF.0195954.2017.006547, DESPACHO Nº 172.2018.02AJSUBADM.
0199630.2017.006547 E DEMAIS DOCUMENTOS PRESENTES NO PI-2017.006547.</t>
  </si>
  <si>
    <t>2018NE00639</t>
  </si>
  <si>
    <t>PAGAMENTO DE DIÁRIAS NO ESTADO, PARA ACOMPANHAR O TRANSPORTE DE ALGUNS MÓVEIS DA
SEDE DESTA PGJ/AM, A MOVIMENTAÇÃO DOS BENS QUE JÁ COMPÕEM O ACERVO PATRIMONIAL DA
PROMOTORIA DE JUSTIÇA DE ITAPIRANGA E A ORGANIZAÇÃO DA TOTALIDADE DESTES BENS NAS
DEPENDÊNCIAS DA NOVA SEDE, NA CIDADE DE ITAPIRANGA, NO PERÍODO DE 13 A 14 DE JUNHO DE
2018, CONFORME PORTARIA Nº 0482.2018.SUBADM E FOLHA ESPECIAL DE PAGAMENTO Nº 260/2018.</t>
  </si>
  <si>
    <t>2018NE00640</t>
  </si>
  <si>
    <t xml:space="preserve"> PAULO CESAR DOS SANTOS LIMA</t>
  </si>
  <si>
    <t>2018NE00641</t>
  </si>
  <si>
    <t xml:space="preserve"> LANCONEX TECNOLOGIA COMERCIO IMPORTACAO E EXPORTACAO </t>
  </si>
  <si>
    <t>AQUISIÇÃO DE MATERIAIS E ACESSÓRIOS DE REDE, DE TELEFONIA, EQUIPAMENTOS E FERRAMENTAS, 
PARA MANUTENÇÃO E SUPORTE EM INFORMÁTICA, PARA ATENDER ÀS NECESSIDADES DA PGJ/ MPAM, UTILIZANDO ATA DE REGISTRO DE PREÇOS DO PREGÃO ELETRÔNICO Nº. 4.025/2017-CPL/MP/PGJ,
C O N F O R M E N A D N º 8 2 . 2 0 1 8 . D O F . 0 1 9 2 2 3 4 . 2 0 1 8 . 0 0 4 3 4 0 , D E S P A C H O N º
481.2018.SUBADM.0179401.2018.004340 E DEMAIS DOCUMENTOS PRESENTES NO PI-2018.004340.</t>
  </si>
  <si>
    <t>2018NE00642</t>
  </si>
  <si>
    <t xml:space="preserve"> VERA NEIDE PINTO CAVALCANTE</t>
  </si>
  <si>
    <t>LOCAÇÃO DE IMÓVEL LOCALIZADO NA RUA GONÇALVES LEDO Nº 132, CENTRO, COARI/AM, DE 
PROPRIEDADE DA SRA. VERA NEIDE PINTO CAVALCANTE, COM VISTAS À INSTALAÇÃO DAS
PROMOTORIAS DE JUSTIÇA DA COMARCA DE COARI / AM, CONFORME NAD Nº
99.2018.DOF.0197645.2018.003244, DESPACHO Nº 260.2018.01AJ-SUBADM.0198926.2018.003244 E DEMAIS
DOCUMENTOS PRESENTES NO PI-2018.003244.</t>
  </si>
  <si>
    <t>2018NE00643</t>
  </si>
  <si>
    <t>TERMO ADITIVO AO CONTRATO ADMINISTRATIVO N.º 007/2018-MP/PGJ, DECORRENTE DO PREGÃO
ELETRÔNICO Nº 4.014-CPL/MP/PGJ, EM RAZÃO DE ACRÉSCIMO DE 35 (TRINTA E CINCO) VAGAS DE
ESTÁGIO, PARA ATENDIMENTO DAS NECESSIDADES DA PROCURADORA-GERAL DE JUSTIÇA DO
ESTADO DO AMAZONAS ¿ PGJ/AM, CONFORME NAD Nº 98.2018.DOF.0197638.2018.007229, DESPACHO Nº
269.2018.01AJ-SUBADM.0201295.2018.007229 E DEMAIS DOCUMENTOS PRESENTES NO PI-2018.007229.</t>
  </si>
  <si>
    <t>2018NE00644</t>
  </si>
  <si>
    <t>PAGAMENTO DE AUXÍLIO-ALIMENTAÇÃO A SERVIDORES CEDIDOS PARA AS PROMOTORIAS DE JUSTIÇA DO INTERIOR DO ESTADO DO AMAZONAS, NO MÊS DE MAIO DE 2018, CONFORME ATO PGJ Nº 239/2007, RESPECTIVAS FOLHAS ESPECIAIS DE PAGAMENTO E TERMOS DE CONVÊNIO.</t>
  </si>
  <si>
    <t>2018NE00646</t>
  </si>
  <si>
    <t>PAGAMENTO DE DIÁRIAS FORA DO ESTADO, PARA PARTICIPAR DA REUNIÃO DO CONSELHO NACIONAL DE CORREGEDORES-GERAIS (CNCG), NA CIDADE DE BRASÍLIA / DF, NO DIA 18 DE JUNHO DE 2018, CONFORME PORTARIA Nº 1593.2018.PGJ E FOLHA ESPECIAL DE PAGAMENTO Nº 263/2018.</t>
  </si>
  <si>
    <t>2018NE00647</t>
  </si>
  <si>
    <t>PAGAMENTO DE DIÁRIAS NO ESTADO, PARA ACOMPANHAR O REMANEJAMENTO DA ESTAÇÃO VSAT
PARA O NOVO FÓRUM DA COMARCA DA PROMOTORIA DE JUSTIÇA DE ITAPIRANGA, NO PERÍODO DE 18 A 20 DE JUNHO DE 2018, CONFORME PORTARIA Nº 0490.2018.SUBADM E FOLHA ESPECIAL DE
PAGAMENTO Nº 264/2018.</t>
  </si>
  <si>
    <t>2018NE00648</t>
  </si>
  <si>
    <t>1º TERMO ADITIVO AO CONTRATO ADMINISTRATIVO 014/2017-MP/PGJ, DECORRENTE DO PREGÃO
ELETRÔNICO Nº 4.008/2017-CPL/MP/PGJ, REFERENTE À PRORROGAÇÃO DO SERVIÇO DE ACESSO À
INTERNET BANDA LARGA, ATRAVÉS DE LINK DE DADOS COM CONECTIVIDADE IP, PARA O EDIFÍCIO
ANEXO DA PGJ/AM, PELO PERÍODO DE 3 (TRÊS) MESES, CONFORME NAD Nº
103.2018.DOF.0198971.2018.007329, DESPACHO Nº 177.2018.02AJ-SUBADM.0200777.2018.007329 E DEMAIS
DOCUMENTOS PRESENTES NO PI-2018.007329.</t>
  </si>
  <si>
    <t>2018NE00649</t>
  </si>
  <si>
    <t xml:space="preserve"> VILA DA BARRA COM E REP E SERV DE DEDETIZACAO LTDA</t>
  </si>
  <si>
    <t>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(DOZE) MESES,
DECORRENTE DO PREGÃO ELETRÔNICO Nº 4.017/2018-CPL/MP/PGJ, CONFORME NAD Nº
37.2018.DOF.0175990.2017.015216, DESPACHO Nº 183.2018.02AJ-SUBADM.0202098.2017.015216 E DEMAIS
DOCUMENTOS PRESENTES NO PI-2017.015216.</t>
  </si>
  <si>
    <t>2018NE00650</t>
  </si>
  <si>
    <t>PAGAMENTO DE SERVIÇO DE FORNECIMENTO DE ÁGUA E ESGOTO PARA AS PROMOTORIAS DE JUSTIÇA NOS MUNICÍPIOS DO INTERIOR DO ESTADO DO AMAZONAS, NO MÊS DE JUNHO DE 2018,
CONFORME APS Nº 11.2018.SPAT.0201724.2018.008556 E DEMAIS DOCUMENTOS PRESENTES NO PI-
2018.008556.</t>
  </si>
  <si>
    <t>2018NE00651</t>
  </si>
  <si>
    <t>PAGAMENTO DE DIÁRIAS FORA DO ESTADO, PARA PARTICIPAÇÃO EM REUNIÃO DE TRABALHO NO
ÂMBITO DO CONSELHO NACIONAL DO MINISTÉRIO PÚBLICO, ENTRE OS CORREGEDORES AUXILIARES
ADJUNTOS DAS CORREGEDORIAS-GERAIS DOS MINISTÉRIOS PÚBLICOS DOS ESTADOS, DO DISTRITO
FEDERAL E DA UNIÃO, NA CIDADE DE BRASÍLIA / DF, NO PERÍODO DE 19 A 21 DE JUNHO DE 2018,
CONFORME PORTARIA Nº 1611.2018.PGJ E FOLHA ESPECIAL DE PAGAMENTO Nº 265/2018.</t>
  </si>
  <si>
    <t>2018NE00652</t>
  </si>
  <si>
    <t>AQUISIÇÃO DE PERSIANAS COM SERVIÇO DE INSTALAÇÃO, PARA AS SALAS DA PGJ/AM QUE  FUNCIONARÃO NO 4º ANDAR DO FÓRUM HENOCH REIS, UTILIZANDO ATA DE REGISTRO DE PREÇOS DO
P R E G Ã O E L E T R Ô N I C O N º . 4 . 0 0 9 / 2 0 1 7 - C P L / M P / P G J , C O N F O R M E N A D N º
108.2018.DOF.0199172.2018.007166, DESPACHO Nº 791.2018.SUBADM.0195747.2018.007166 E DEMAIS
DOCUMENTOS PRESENTES NO PI-2018.007166.</t>
  </si>
  <si>
    <t>2018NE00653</t>
  </si>
  <si>
    <t xml:space="preserve"> DUTECH INFORMATICA LTDA</t>
  </si>
  <si>
    <t>AQUISIÇÃO DE EQUIPAMENTOS DE INFORMÁTICA (MICROCOMPUTADORES) PARA ATENDER ÀS  NECESSIDADES DESTA PGJ/ MPAM, UTILIZANDO ATA DE REGISTRO DE PREÇOS DO PREGÃO
ELETRÔNICO Nº. 4.002/2018-CPL/MP/PGJ, CONFORME NAD Nº 118.2018.DOF.0201774.2018.007919,
DESPACHO Nº 855.2018.SUBADM.0199267.2018.007919 E DEMAIS DOCUMENTOS PRESENTES NO PI-
2018.007919.</t>
  </si>
  <si>
    <t>2018NE00654</t>
  </si>
  <si>
    <t xml:space="preserve"> CECIL CONCORDE COMERCIO INDUSTRIA IMPORTACAO E EXP</t>
  </si>
  <si>
    <t>AQUISIÇÃO DE MATERIAL DE EXPEDIENTE, UTILIZANDO ATA DE REGISTRO DE PREÇOS DO PREGÃO ELETRÔNICO Nº 4.012/2018-CPL/MP/PGJ, CONFORME NAD Nº 110.2018.DOF.0200996.2018.007794,
DESPACHO Nº 861.2018.SUBADM.0199629.2018.007794 E DEMAIS DOCUMENTOS PRESENTES NO PI-
2018.007794.</t>
  </si>
  <si>
    <t>2018NE00655</t>
  </si>
  <si>
    <t xml:space="preserve"> MAXPEL COMERCIAL LTDA</t>
  </si>
  <si>
    <t>AQUISIÇÃO DE MATERIAL DE EXPEDIENTE, UTILIZANDO ATA DE REGISTRO DE PREÇOS DO PREGÃO ELETRÔNICO Nº 4.012/2018-CPL/MP/PGJ, CONFORME NAD Nº 111.2018.DOF.0201001.2018.007794,
DESPACHO Nº 861.2018.SUBADM.0199629.2018.007794 E DEMAIS DOCUMENTOS PRESENTES NO PI-
2018.007794.</t>
  </si>
  <si>
    <t>2018NE00656</t>
  </si>
  <si>
    <t xml:space="preserve"> R DA S AGUIAR COMERCIO DE MATERIAL DE LIMPEZA LTDA </t>
  </si>
  <si>
    <t>AQUISIÇÃO DE MATERIAL DE EXPEDIENTE, UTILIZANDO ATA DE REGISTRO DE PREÇOS DO PREGÃO ELETRÔNICO Nº. 4.012/2018-CPL/MP/PGJ, CONFORME NAD Nº 112.2018.DOF.0201011.2018.007794,
DESPACHO Nº 861.2018.SUBADM.0199629.2018.007794 E DEMAIS DOCUMENTOS PRESENTES NO PI-
2018.007794.</t>
  </si>
  <si>
    <t>2018NE00657</t>
  </si>
  <si>
    <t>AQUISIÇÃO DE MATERIAL DE EXPEDIENTE, UTILIZANDO ATA DE REGISTRO DE PREÇOS DO PREGÃO ELETRÔNICO Nº. 4.012/2018-CPL/MP/PGJ, CONFORME NAD Nº 113.2018.DOF.0201020.2018.007794,
DESPACHO Nº 861.2018.SUBADM.0199629.2018.007794 E DEMAIS DOCUMENTOS PRESENTES NO PI-
2018.007794.</t>
  </si>
  <si>
    <t>2018NE00658</t>
  </si>
  <si>
    <t xml:space="preserve"> GREEN PAPER COMERCIO EIRELI</t>
  </si>
  <si>
    <t>AQUISIÇÃO DE MATERIAL DE EXPEDIENTE, UTILIZANDO ATA DE REGISTRO DE PREÇOS DO PREGÃO
ELETRÔNICO Nº. 4.012/2018-CPL/MP/PGJ, CONFORME NAD Nº 114.2018.DOF.0201024.2018.007794,
DESPACHO Nº 861.2018.SUBADM.0199629.2018.007794 E DEMAIS DOCUMENTOS PRESENTES NO PI-
2018.007794.</t>
  </si>
  <si>
    <t>2018NE00659</t>
  </si>
  <si>
    <t xml:space="preserve"> S N A COMERCIO DE FERRAMENTAS LTDA ME</t>
  </si>
  <si>
    <t>AQUISIÇÃO DE MATERIAL DE EXPEDIENTE, UTILIZANDO ATA DE REGISTRO DE PREÇOS DO PREGÃO
ELETRÔNICO Nº. 4.012/2018-CPL/MP/PGJ, CONFORME NAD Nº 115.2018.DOF.0201031.2018.007794,
DESPACHO Nº 861.2018.SUBADM.0199629.2018.007794 E DEMAIS DOCUMENTOS PRESENTES NO PI-
2018.007794.</t>
  </si>
  <si>
    <t>2018NE00660</t>
  </si>
  <si>
    <t xml:space="preserve"> GRAFICA E EDITORA RAPHAELA LTDA </t>
  </si>
  <si>
    <t>CONTRATAÇÃO DE EMPRESA ESPECIALIZADA EM SERVIÇOS GRÁFICOS,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120.2018.DOF.0202793.2018.007455,
DESPACHO Nº 899.2018.SUBADM.0201477.2018.007455 E DEMAIS DOCUMENTOS PRESENTES NO PI-
2018.007455.</t>
  </si>
  <si>
    <t>2018NE00661</t>
  </si>
  <si>
    <t xml:space="preserve"> TALENTOS SERVIÇOS DE PRE</t>
  </si>
  <si>
    <t>CONTRATAÇÃO DE EMPRESA ESPECIALIZADA PARA CONFECÇÃO DE PREMIAÇÃO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121.2018.DOF.0202978.2018.007455,
DESPACHO Nº 899.2018.SUBADM.0201477.2018.007455 E DEMAIS DOCUMENTOS PRESENTES NO PI-
2018.007455.</t>
  </si>
  <si>
    <t>2018NE00662</t>
  </si>
  <si>
    <t>CONTRATAÇÃO DE SERVIÇOS TÉCNICOS DE OPERAÇÃO DE SISTEMAS DE SONORIZAÇÃO PARA O XVI
CONCURSO DE JÚRI SIMULADO DO MINISTÉRIO PÚBLICO DO ESTADO DO AMAZONAS "PROCURADOR
DE JUSTIÇA FRANCISCO DAS CHAGAS SANTIAGO DA CRUZ", A SER REALIZADO NO PERÍODO DE 24 A 28
DE SETEMBRO DO ANO CORRENTE, UTILIZANDO ATA DE REGISTRO DE PREÇOS DO PREGÃO
ELETRÔNICO Nº. 4.020/2017-CPL/MP/PGJ, CONFORME NAD Nº 119.2018.DOF.0202786.2018.007860,
DESPACHO Nº 883.2018.SUBADM.0200606.2018.007860 E DEMAIS DOCUMENTOS PRESENTES NO PI-
2018.007860.</t>
  </si>
  <si>
    <t>2018NE00663</t>
  </si>
  <si>
    <t xml:space="preserve"> PREFEITURA MUNICIPAL DE MANICORE</t>
  </si>
  <si>
    <t>CONVÊNIO ENTRE O MINISTÉRIO PÚBLICO DO ESTADO DO AMAZONAS E A PREFEITURA MUNICIPAL DE 
MANICORÉ, VISANDO À CESSÃO DA SERVIDORA MUNICIPAL SANDRA MARIA DA SILVA VASCONCELOS, PARA ATUAR NA PROMOTORIA DE JUSTIÇA DA COMARCA DO REFERIDO MUNICÍPIO, POR UM PERÍODO DE 12 (DOZE) MESES, CONFORME NAD Nº 94.2018.DOF.0195544.2018.005789, DESPACHO Nº 185.2018.02AJ-SUBADM.0202484.2018.005789 E DEMAIS DOCUMENTOS PRESENTES NO PI-2018.005789.</t>
  </si>
  <si>
    <t>2018NE00664</t>
  </si>
  <si>
    <t xml:space="preserve"> DEPARTAMENTO ESTADUAL DE TRANSITO DETRAN</t>
  </si>
  <si>
    <t>PAGAMENTO DE LICENCIAMENTO ANUAL E SEGURO OBRIGATÓRIO DE 47 (QUARENTA E SETE)
VEÍCULOS PERTENCENTES À FROTA OFICIAL DA PROCURADORIA-GERAL DE JUSTIÇA DO ESTADO DO
AMAZONAS, REFERENTE AO EXERCÍCIO DE 2018, CONFORME LISTAGEM FORNECIDA PELA SEÇÃO DE
TRANSPORTES DA PGJ/AM, DESPACHO Nº 452.2018.04AJ-SUBADM.0202091.2018.007168 E DEMAIS
DOCUMENTOS PRESENTES NO PI-2018.007168.</t>
  </si>
  <si>
    <t>2018NE00665</t>
  </si>
  <si>
    <t>PAGAMENTO DE AUXÍLIO-ALIMENTAÇÃO AOS MEMBROS E SERVIDORES DA PGJ/AM, NO MÊS DE JUNHO DE 2018, CONFORME ATO PGJ Nº 239/2007 E RESPECTIVOS RESUMOS DA FOLHA. FOLHA 75 – ESPECIAL. GRUPO 14 – ATIVOS.</t>
  </si>
  <si>
    <t>2018NE00667</t>
  </si>
  <si>
    <t>PAGAMENTO DE DIÁRIAS NO ESTADO, PARA PARTICIPAR DE SESSÃO PLENÁRIA DO TRIBUNAL DO JÚRI DE URUCURITUBA, REFERENTE AOS AUTOS DO PROCESSO Nº 0000184-70.2017.8.04.7600, NA CIDADE DE URUCURITUBA, NO PERÍODO DE 20 A 22 DE JUNHO DE 2018, CONFORME PORTARIA Nº 1539.2018.PGJ E
FOLHA ESPECIAL DE PAGAMENTO Nº 261/2018.</t>
  </si>
  <si>
    <t>2018NE00668</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</si>
  <si>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</si>
  <si>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2018NE00669</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</si>
  <si>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</si>
  <si>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2018NE00670</t>
  </si>
  <si>
    <t xml:space="preserve"> ELIAS SOUZA DE OLIVEIRA</t>
  </si>
  <si>
    <t>PAGAMENTO DE DIÁRIAS NO ESTADO, PARA REALIZAÇÃO DE TRASLADO, EM VEÍCULO OFICIAL, DO SERVIDOR ALFREDO AFONSO RIBAMAR DE FREITAS, ATÉ A CIDADE DE ITAPIRANGA, NOS DIAS 18 A 20 DE JUNHO DE 2018, CONFORME PORTARIA Nº 0493.2018.SUBADM E FOLHA ESPECIAL DE PAGAMENTO Nº 268/2018.</t>
  </si>
  <si>
    <t>2018NE00671</t>
  </si>
  <si>
    <t>2018NE00672</t>
  </si>
  <si>
    <t>2018NE00673</t>
  </si>
  <si>
    <t>2018NE00674</t>
  </si>
  <si>
    <t>2018NE00675</t>
  </si>
  <si>
    <t xml:space="preserve"> SAESA DO BRASIL LTDA</t>
  </si>
  <si>
    <t>2018NE00676</t>
  </si>
  <si>
    <t>2018NE00677</t>
  </si>
  <si>
    <t>2018NE00678</t>
  </si>
  <si>
    <t>2018NE00679</t>
  </si>
  <si>
    <t>2018NE00680</t>
  </si>
  <si>
    <t xml:space="preserve"> DELISA OLIVIA VIEIRALVES FERREIRA</t>
  </si>
  <si>
    <t>2018NE00681</t>
  </si>
  <si>
    <t xml:space="preserve"> JONATHAN ALVES GALDINHO</t>
  </si>
  <si>
    <t>2018NE00682</t>
  </si>
  <si>
    <t>2018NE00683</t>
  </si>
  <si>
    <t>2018NE00684</t>
  </si>
  <si>
    <t xml:space="preserve"> AURELY PEREIRA DE FREITAS</t>
  </si>
  <si>
    <t>2018NE00685</t>
  </si>
  <si>
    <t>2018NE00686</t>
  </si>
  <si>
    <t>2018NE00687</t>
  </si>
  <si>
    <t>2018NE00688</t>
  </si>
  <si>
    <t>2018NE00689</t>
  </si>
  <si>
    <t>2018NE00690</t>
  </si>
  <si>
    <t>2018NE00691</t>
  </si>
  <si>
    <t>2018NE00692</t>
  </si>
  <si>
    <t>2018NE00693</t>
  </si>
  <si>
    <t>2018NE00694</t>
  </si>
  <si>
    <t>2018NE00695</t>
  </si>
  <si>
    <t>2018NE00696</t>
  </si>
  <si>
    <t>2018NE00697</t>
  </si>
  <si>
    <t>2018NE00698</t>
  </si>
  <si>
    <t>2018NE00699</t>
  </si>
  <si>
    <t>2018NE00700</t>
  </si>
  <si>
    <t>2018NE00701</t>
  </si>
  <si>
    <t>2018NE00702</t>
  </si>
  <si>
    <t>2018NE00703</t>
  </si>
  <si>
    <t>2018NE00704</t>
  </si>
  <si>
    <t>2018NE00705</t>
  </si>
  <si>
    <t>2018NE00706</t>
  </si>
  <si>
    <t>2018NE00707</t>
  </si>
  <si>
    <t>2018NE00708</t>
  </si>
  <si>
    <t>2018NE00709</t>
  </si>
  <si>
    <t>2018NE00710</t>
  </si>
  <si>
    <t>2018NE00711</t>
  </si>
  <si>
    <t>2018NE00712</t>
  </si>
  <si>
    <t>2018NE00713</t>
  </si>
  <si>
    <t>2018NE00714</t>
  </si>
  <si>
    <t>2018NE00715</t>
  </si>
  <si>
    <t>2018NE00716</t>
  </si>
  <si>
    <t>2018NE00717</t>
  </si>
  <si>
    <t>2018NE00718</t>
  </si>
  <si>
    <t>2018NE00719</t>
  </si>
  <si>
    <t>2018NE00720</t>
  </si>
  <si>
    <t>2018NE00721</t>
  </si>
  <si>
    <t>2018NE00722</t>
  </si>
  <si>
    <t>2018NE00723</t>
  </si>
  <si>
    <t>2018NE00724</t>
  </si>
  <si>
    <t>2018NE00725</t>
  </si>
  <si>
    <t>2018NE00726</t>
  </si>
  <si>
    <t>2018NE00727</t>
  </si>
  <si>
    <t>2018NE00728</t>
  </si>
  <si>
    <t>2018NE00729</t>
  </si>
  <si>
    <t>2018NE00730</t>
  </si>
  <si>
    <t>2018NE00731</t>
  </si>
  <si>
    <t>2018NE00732</t>
  </si>
  <si>
    <t>2018NE00733</t>
  </si>
  <si>
    <t>2018NE00734</t>
  </si>
  <si>
    <t>2018NE00735</t>
  </si>
  <si>
    <t>2018NE00737</t>
  </si>
  <si>
    <t>2018NE00738</t>
  </si>
  <si>
    <t>2018NE00739</t>
  </si>
  <si>
    <t>2018NE00740</t>
  </si>
  <si>
    <t>2018NE00742</t>
  </si>
  <si>
    <t>2018NE00743</t>
  </si>
  <si>
    <t>2018NE00744</t>
  </si>
  <si>
    <t>2018NE00745</t>
  </si>
  <si>
    <t xml:space="preserve"> SUNTECH S.A.</t>
  </si>
  <si>
    <t>2018NE00746</t>
  </si>
  <si>
    <t>2018NE00747</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</si>
  <si>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</si>
  <si>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</si>
  <si>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</si>
  <si>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</si>
  <si>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</si>
  <si>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</si>
  <si>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</si>
  <si>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</si>
  <si>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</si>
  <si>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</si>
  <si>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</si>
  <si>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</si>
  <si>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</si>
  <si>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</si>
  <si>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</si>
  <si>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</si>
  <si>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</si>
  <si>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</si>
  <si>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</si>
  <si>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</si>
  <si>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</si>
  <si>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</si>
  <si>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</si>
  <si>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</si>
  <si>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</si>
  <si>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</si>
  <si>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</si>
  <si>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</si>
  <si>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</si>
  <si>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</si>
  <si>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</si>
  <si>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</si>
  <si>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</si>
  <si>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</si>
  <si>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</si>
  <si>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</si>
  <si>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</si>
  <si>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</si>
  <si>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</si>
  <si>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</si>
  <si>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</si>
  <si>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</si>
  <si>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6 – Inexigível</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</si>
  <si>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</si>
  <si>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</si>
  <si>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</si>
  <si>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</si>
  <si>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</si>
  <si>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</si>
  <si>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</si>
  <si>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</si>
  <si>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</si>
  <si>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</si>
  <si>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</si>
  <si>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</si>
  <si>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</si>
  <si>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</si>
  <si>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</si>
  <si>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</si>
  <si>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</si>
  <si>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</si>
  <si>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</si>
  <si>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</si>
  <si>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</si>
  <si>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</si>
  <si>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</si>
  <si>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</si>
  <si>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</si>
  <si>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</si>
  <si>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</si>
  <si>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</si>
  <si>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</si>
  <si>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</si>
  <si>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</si>
  <si>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</si>
  <si>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</si>
  <si>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</si>
  <si>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</si>
  <si>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</si>
  <si>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</si>
  <si>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</si>
  <si>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</si>
  <si>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</si>
  <si>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</si>
  <si>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</si>
  <si>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</si>
  <si>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</si>
  <si>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DELL COMPUTADORES DO BRASIL LTDA</t>
  </si>
  <si>
    <t>- PRESTAÇÃO DE SERVIÇOS DE MANUTENÇÃO CORRETIVA EM 3 (TRÊS) COMPUTADORES DELL OPTIPLEX ALL-IN-ONE AVARIADOS.</t>
  </si>
  <si>
    <t>2017NE1057</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</si>
  <si>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</si>
  <si>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</si>
  <si>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</si>
  <si>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</si>
  <si>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</si>
  <si>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</si>
  <si>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</si>
  <si>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</si>
  <si>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</si>
  <si>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</si>
  <si>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</si>
  <si>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</si>
  <si>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</si>
  <si>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</si>
  <si>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</si>
  <si>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</si>
  <si>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</si>
  <si>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</si>
  <si>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</si>
  <si>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</si>
  <si>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</si>
  <si>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</si>
  <si>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</si>
  <si>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</si>
  <si>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</si>
  <si>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</si>
  <si>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</si>
  <si>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</si>
  <si>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</si>
  <si>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</si>
  <si>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</si>
  <si>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</si>
  <si>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</si>
  <si>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</si>
  <si>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</si>
  <si>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</si>
  <si>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</si>
  <si>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</si>
  <si>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</si>
  <si>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</si>
  <si>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</si>
  <si>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</si>
  <si>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</si>
  <si>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</si>
  <si>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</si>
  <si>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</si>
  <si>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</si>
  <si>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</si>
  <si>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</si>
  <si>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</si>
  <si>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</si>
  <si>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</si>
  <si>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</si>
  <si>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</si>
  <si>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</si>
  <si>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</si>
  <si>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</si>
  <si>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</si>
  <si>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AQUISIÇÃO DE MATERIAL ELÉTRICO</t>
  </si>
  <si>
    <t>2017NE01449</t>
  </si>
  <si>
    <t>G P A GERENCIAMENTO E PROJETOS LTDA ME</t>
  </si>
  <si>
    <t>AQUISIÇÃO DE MATERIAL ELÉTRICO, PARA ATENDER ÀS NECESSIDADES DESTA PGJ/ MPAM, UTILIZANDO ATA DE REGISTRO DE PREÇOS DO PREGÃO ELETRÔNICO Nº. 4.012/2016-CPL/MP/PGJ.</t>
  </si>
  <si>
    <t>2017NE01450</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</si>
  <si>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</si>
  <si>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</si>
  <si>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</si>
  <si>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</si>
  <si>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</si>
  <si>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</si>
  <si>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</si>
  <si>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</si>
  <si>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</si>
  <si>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ACRÉSCIMO DE 30 (TRINTA) VAGAS NA QUANTIDADE DE VAGAS DE ESTÁGIO ORIGINALMENTE CONTRATADA, PARA ATENDIMENTO DAS NECESSIDADES DA PROCURADORA-GERAL DE JUSTIÇA DO ESTADO DO AMAZONAS</t>
  </si>
  <si>
    <t>2017NE01487</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</si>
  <si>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</si>
  <si>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</si>
  <si>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</si>
  <si>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</si>
  <si>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</si>
  <si>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</si>
  <si>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</si>
  <si>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</si>
  <si>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</si>
  <si>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</si>
  <si>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</si>
  <si>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</si>
  <si>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</si>
  <si>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</si>
  <si>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</si>
  <si>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</si>
  <si>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</si>
  <si>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</si>
  <si>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</si>
  <si>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</si>
  <si>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</si>
  <si>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</si>
  <si>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</si>
  <si>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</si>
  <si>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</si>
  <si>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</si>
  <si>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</si>
  <si>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</si>
  <si>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</si>
  <si>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</si>
  <si>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</si>
  <si>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</si>
  <si>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</si>
  <si>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</si>
  <si>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</si>
  <si>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</si>
  <si>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</si>
  <si>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</si>
  <si>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</si>
  <si>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</si>
  <si>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</si>
  <si>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</si>
  <si>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</si>
  <si>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</si>
  <si>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</si>
  <si>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</si>
  <si>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</si>
  <si>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</si>
  <si>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</si>
  <si>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</si>
  <si>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</si>
  <si>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</si>
  <si>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</si>
  <si>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</si>
  <si>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</si>
  <si>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</si>
  <si>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</si>
  <si>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</si>
  <si>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</si>
  <si>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</si>
  <si>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</si>
  <si>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</si>
  <si>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</si>
  <si>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</si>
  <si>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</si>
  <si>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</si>
  <si>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</si>
  <si>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</si>
  <si>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</si>
  <si>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</si>
  <si>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</si>
  <si>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</si>
  <si>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</si>
  <si>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</si>
  <si>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</si>
  <si>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</si>
  <si>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ORACLE DO BRASIL SISTEMAS LTDA</t>
  </si>
  <si>
    <t>PRESTAÇÃO DE SERVIÇOS DE SUPORTE E ATUALIZAÇÕES PARA LICENÇA ORACLE DATABASE 11G STANDARD</t>
  </si>
  <si>
    <t>2017NE00171</t>
  </si>
  <si>
    <t>D&amp;L SERVIÇOS DE APOIO ADMINISTRATIVO LTDA EPP</t>
  </si>
  <si>
    <t>REFERENTE A PRORROGAÇÃO DO CONTRATO ADMINISTRATIVO DE Nº 007/2015- MP/PGJ, REFERENTE À PRESTAÇÃO DE SERVIÇOS DE FORNECIMENTO DE MÃO DE OBRA TERCEIRIZADA PARA LIMPEZA E CONSERVAÇÃO PREDIAL</t>
  </si>
  <si>
    <t>2017NE00266</t>
  </si>
  <si>
    <t>MARLISON BARRAL DE AZEVEDO</t>
  </si>
  <si>
    <t>CONTRATAÇÃO DE PROFISSIONAL ESPECIALIZADO PARA MINISTRAR O CURSO BÁSICO E ESPECÍFICO DE LIBRAS, TURMA COM 30 ALUNOS</t>
  </si>
  <si>
    <t>2017NE00899</t>
  </si>
  <si>
    <t>PRESTAÇÃO DE SERVIÇOS DE MANUTENÇÃO CORRETIVA  ATRAVÉS DA EXTENSÃO DA GARANTIA DE COMPUTADORES ALL-IN-ONE DELL, MODELO OPTIPLEX 9020</t>
  </si>
  <si>
    <t>2017NE01034</t>
  </si>
  <si>
    <t>BELLINEA INDUSTRIA E COMERCIO DE MOVEIS LTDA EPP</t>
  </si>
  <si>
    <t>AQUISIÇÃO DE MOBILIÁRIO GERAL, PARA ATENDER ÀS NECESSIDADES DESTA PGJ/ MPAM, UTILIZANDO ATA DE REGISTRO DE PREÇOS DO PREGÃO ELETRÔNICO Nº. 4.007/2017-CPL/MP/PGJ</t>
  </si>
  <si>
    <t>2017NE01200</t>
  </si>
  <si>
    <t>AQUISIÇÃO DE MOBILIÁRIO UTILIZANDO ATA DE REGISTRO DE PREÇOS DO PE Nº. 4.007/2017 CPL/MP/PGJ</t>
  </si>
  <si>
    <t>2017NE01266</t>
  </si>
  <si>
    <t>ARMANDO MONTEIRO MAIA FILHO</t>
  </si>
  <si>
    <t>CONTRATAÇÃO DE EMPRESA ESPECIALIZADA PARA PRESTAÇÃO DE SERVIÇO DE MANUTENÇÃO DA TELA ELÉTRICA DE PROJEÇÃO 161" ASPECTO 16:9 TENSIONADA</t>
  </si>
  <si>
    <t>2017NE01454</t>
  </si>
  <si>
    <t>EMPENHOS ANULADOS</t>
  </si>
  <si>
    <t>2018NE00330</t>
  </si>
  <si>
    <t>Anulação NE 65/2018</t>
  </si>
  <si>
    <t>2018NE00464</t>
  </si>
  <si>
    <t>Anulação NE 59/2018</t>
  </si>
  <si>
    <t>2018NE00614</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</si>
  <si>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</si>
  <si>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</si>
  <si>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</si>
  <si>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</si>
  <si>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</si>
  <si>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</si>
  <si>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</si>
  <si>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11/07/2018</t>
  </si>
  <si>
    <r>
      <t>FUNDAMENTO LEGAL:</t>
    </r>
    <r>
      <rPr>
        <sz val="11"/>
        <color indexed="8"/>
        <rFont val="Arial1"/>
        <family val="0"/>
      </rPr>
      <t xml:space="preserve"> Resolução CNMP nº 86/2012, art 5º, inciso I, alínea “d”</t>
    </r>
  </si>
  <si>
    <t>PAGAMENTO DE DIÁRIAS NO ESTADO, PARA RECONFIGURAÇÃO DA REDE DA PROMOTORIA DE JUSTIÇA DA COMARCA DE SILVES, NO PERÍODO DE 20 A 21 DE JUNHO DE 2018, CONFORME PORTARIA Nº 0498.2018.SUBADM E FOLHA ESPECIAL DE PAGAMENTO Nº 267/2018.</t>
  </si>
  <si>
    <t>PAGAMENTO DE DIÁRIAS NO ESTADO, PARA PARTICIPAR DA INAUGURAÇÃO DA SEDE DA PROMOTORIA DE JUSTIÇA DA COMARCA DE BOCA DO ACRE, NO DIA 28 DE MAIO DE 2018, CONFORME PORTARIA Nº 1538.2018.PGJ E FOLHA ESPECIAL DE PAGAMENTO Nº 269/2018.</t>
  </si>
  <si>
    <t>PAGAMENTO DE DIÁRIAS NO ESTADO, PARA REALIZAR O TRASLADO, EM VEÍCULO OFICIAL, DO SERVIDOR LUIZ CARLOS FERRARO RUBIM, ATÉ O MUNICÍPIO DE ITACOATIARA, NOS DIAS 12 E 14 DE
JUNHO DE 2018, CONFORME PORTARIA Nº 0484.2018.SUBADM E FOLHA ESPECIAL DE PAGAMENTO Nº
270/2018.</t>
  </si>
  <si>
    <t>AQUISIÇÃO DE IMPRESSORAS MULTIFUNCIONAIS PARA ATENDER ÀS NECESSIDADES DESTA PGJ/ MPAM, UTILIZANDO ATA DE REGISTRO DE PREÇOS DO PREGÃO ELETRÔNICO Nº. 4.002/2018-
CPL/MP/PGJ,</t>
  </si>
  <si>
    <t>CONTRATAÇÃO DE SERVIÇO DE COFFEE BREAK, A SER SERVIDO DURANTE O "I SEMINÁRIO DE 100
POLÍTICA NACIONAL DE RESÍDUOS SÓLIDOS", NO DIA 26 DE JUNHO DE 2016, UTILIZANDO ATA DE
REGISTRO DE PREÇOS DO PREGÃO ELETRÔNICO Nº. 4.022/2017-CPL/MP/PGJ,</t>
  </si>
  <si>
    <t>REPACTUAÇÃO DO CONTRATO ADMINISTRATIVO N.º 020/2017-MP/PGJ, ATRAVÉS DE SEU 1º TERMO 6
ADITIVO, REFERENTE À PRESTAÇÃO DE SERVIÇOS CONTINUADOS DE LIMPEZA E CONSERVAÇÃO,
HIGIENIZAÇÃO, SERVIÇOS DE COPA, GARÇOM, LAVAGEM DE VEÍCULOS, JARDINAGEM E MANUTENÇÃO
PREDIAL,</t>
  </si>
  <si>
    <t>PAGAMENTO DE DIÁRIAS NO ESTADO, PARA REALIZAÇÃO DE CORREIÇÃO ORDINÁRIA NA PROMOTORIA DE JUSTIÇA DE BARREIRINHA, NO PERÍODO DE 25 A 27 DE JUNHO DE 2018, CONFORME PORTARIA Nº 1301.2018.PGJ E FOLHA ESPECIAL DE PAGAMENTO Nº 201/2018.</t>
  </si>
  <si>
    <t>PAGAMENTO DE DIÁRIAS NO ESTADO, PARA REALIZAÇÃO DE CORREIÇÃO ORDINÁRIA NA PROMOTORIA DE JUSTIÇA DE BARREIRINHA, NO PERÍODO DE 25 A 27 DE JUNHO DE 2018, CONFORME PORTARIA Nº
1301.2018.PGJ E FOLHA ESPECIAL DE PAGAMENTO Nº 201/2018.</t>
  </si>
  <si>
    <t>PAGAMENTO DE DIÁRIAS FORA DO ESTADO, PARA PARTICIPAÇÃO NO I ENCONTRO NACIONAL DO MINISTÉRIO PÚBLICO PELO FINANCIAMENTO DA EDUCAÇÃO, A SER REALIZADO NA CIDADE DO RIO DE JANEIRO / RJ, NO PERÍODO DE 25 A 26 DE JUNHO DE 2018, CONFORME PORTARIA Nº 1526.2018.PGJ E
FOLHA ESPECIAL DE PAGAMENTO Nº 232/2018.</t>
  </si>
  <si>
    <t>PAGAMENTO DE DIÁRIAS FORA DO ESTADO, PARA PARTICIPAÇÃO NO "I ENCONTRO NACIONAL DO 2
MINISTÉRIO PÚBLICO PELO FINANCIAMENTO DA EDUCAÇÃO", A SER REALIZADO NA CIDADE DO RIO DE JANEIRO / RJ, NOS DIAS 25 E 26 DE JUNHO DE 2018, CONFORME PORTARIA Nº 0450.2018.SUBADM E
FOLHA ESPECIAL DE PAGAMENTO Nº 262/2018.</t>
  </si>
  <si>
    <t>CONVÊNIO ENTRE O MINISTÉRIO PÚBLICO DO ESTADO DO AMAZONAS E A PREFEITURA MUNICIPAL DE MAUÉS, VISANDO À CESSÃO DE SERVIDORES MUNICIPAIS PARA ATUAREM NA PROMOTORIA DE
JUSTIÇA DA COMARCA DO REFERIDO MUNICÍPIO, POR UM PERÍODO DE 12 (DOZE) MESES</t>
  </si>
  <si>
    <t>CONCESSÃO DE SUPRIMENTO DE FUNDOS PARA O SERVIDOR PAULO AUGUSTO DE OLIVEIRA LOPES, 
PARA CUSTEIO DE DESPESAS DE PEQUENO VULTO COM PASSAGENS, LOCOMOÇÃO E FRETE
(NATUREZA DA DESPESA: 339033-89),</t>
  </si>
  <si>
    <t>CONCESSÃO DE SUPRIMENTO DE FUNDOS PARA CUSTEIO DE DESPESAS DE PEQUENO VULTO COM 
CONTRATAÇÃO DE SERVIÇOS DE PESSOA JURÍDICA (NATUREZA DA DESPESA: 339039-89), CONFORME
DESPACHO Nº 228.2018.03AJ-SUBADM.0198638.2018.006153, PORTARIA Nº 1659/2018/SUBADM E DEMAIS
DOCUMENTOS PRESENTES NO PI-2018.006153.</t>
  </si>
  <si>
    <t>CONCESSÃO DE SUPRIMENTO DE FUNDOS PARA CUSTEIO DE DESPESAS DE PEQUENO VULTO COM
AQUISIÇÃO DE MATERIAL DE CONSUMO (NATUREZA DA DESPESA: 339030-89), CONFORME DESPACHO
Nº 228.2018.03AJ-SUBADM.0198638.2018.006153, PORTARIA Nº 1659/2018/SUBADM E DEMAIS
DOCUMENTOS PRESENTES NO PI-2018.006153</t>
  </si>
  <si>
    <t>PAGAMENTO DE DIÁRIAS NO ESTADO, PARA ACOMPANHAR O ATO SOLENE DE ENTREGA DO TÍTULO DE  CIDADANIA PARINTINENSE AO PROCURADOR-GERAL DE JUSTIÇA DO ESTADO DO AMAZONAS, NA CIDADE DE PARINTINS, NO PERÍODO DE 27 A 28 DE JUNHO DE 2018</t>
  </si>
  <si>
    <t>ANUÊNIO - PENSIONISTA</t>
  </si>
  <si>
    <t>PAGAMENTO DE DIÁRIAS NO ESTADO, PARA FAZER A SEGURANÇA PESSOAL DO EXMO. SR. 
PROCURADOR-GERAL DE JUSTIÇA DO ESTADO DO AMAZONAS DR. CARLOS FÁBIO BRAGA MONTEIRO, NA CIDADE DE PARINTINS, NO PERÍODO DE 27 A 30 DE JUNHO DE 2018, CONFORME PORTARIA Nº 0532.2018.SUBADM E FOLHA ESPECIAL DE PAGAMENTO Nº 275/2018.</t>
  </si>
  <si>
    <t>CONTRATAÇÃO DOS SERVIÇOS DE EXTENSÃO DE GARANTIA PARA A SOLUÇÃO DE MONITORAMENTO  DE SINAIS TELEFÔNICOS E SUPORTE TECNOLÓGICO PARA AS AÇÕES DE INTELIGÊNCIA INVESTIGATIVA.</t>
  </si>
  <si>
    <t>JULEAN DECORAÇÕES LTDA ME</t>
  </si>
  <si>
    <t>2017NE01180</t>
  </si>
  <si>
    <t>2017NE01181</t>
  </si>
  <si>
    <t>CONTRATAÇÃO DE EMPRESA ESPECIALIZADA PARA FORNECIMENTO E INSTALAÇÃO DE DIVISÓRIAS, 
UTILIZANDO ATA DE REGISTRO DE PREÇOS DO PREGÃO ELETRÔNICO Nº 4.009/2017-CPL/MP/PGJ,</t>
  </si>
  <si>
    <t>Anulação NE 264/2018</t>
  </si>
  <si>
    <r>
      <t xml:space="preserve">REFERENTE AO </t>
    </r>
    <r>
      <rPr>
        <sz val="12"/>
        <rFont val="Times New Roman"/>
        <family val="1"/>
      </rPr>
      <t xml:space="preserve">ACRÉSCIMO DE 8 (OITO) ESTAÇÕES VSAT PRESTAÇÃO DE SERVIÇOS DE TELECOMUNICAÇÕES DE
DADOS BIDIRECIONAL, VSAT, EM BANDA KU, COMPREENDENDO CONEXÕES IP PARA INTEGRAÇÃO DA
PGJ/AM ÀS PROMOTORIAS DE JUSTIÇA NAS DIVERSAS REGIÕES DO ESTADO DO AMAZONAS
</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</si>
</sst>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 #,##0.00\ ;\-* #,##0.00\ ;* \-#\ ;@\ "/>
    <numFmt numFmtId="167" formatCode="[$R$-416]\ #,##0.00;[Red]\-[$R$-416]\ #,##0.00"/>
    <numFmt numFmtId="168" formatCode="&quot;R$ &quot;#,##0.00;[Red]&quot;R$ &quot;#,##0.00"/>
  </numFmts>
  <fonts count="64">
    <font>
      <sz val="11"/>
      <color indexed="8"/>
      <name val="ARIAL"/>
      <family val="2"/>
    </font>
    <font>
      <sz val="10"/>
      <name val="Arial"/>
      <family val="0"/>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3"/>
      <color indexed="8"/>
      <name val="Times New Roman"/>
      <family val="1"/>
    </font>
    <font>
      <sz val="13"/>
      <name val="Times New Roman"/>
      <family val="1"/>
    </font>
    <font>
      <sz val="13"/>
      <name val="Arial"/>
      <family val="2"/>
    </font>
    <font>
      <b/>
      <sz val="13"/>
      <color indexed="53"/>
      <name val="Arial"/>
      <family val="2"/>
    </font>
    <font>
      <b/>
      <sz val="13"/>
      <name val="Arial"/>
      <family val="2"/>
    </font>
    <font>
      <sz val="13"/>
      <name val="Arial-Narrow+2"/>
      <family val="0"/>
    </font>
    <font>
      <sz val="13"/>
      <color indexed="8"/>
      <name val="Arial1"/>
      <family val="0"/>
    </font>
    <font>
      <b/>
      <sz val="13"/>
      <color indexed="16"/>
      <name val="ARIAL"/>
      <family val="2"/>
    </font>
    <font>
      <b/>
      <sz val="11"/>
      <color indexed="8"/>
      <name val="Arial1"/>
      <family val="0"/>
    </font>
    <font>
      <sz val="11"/>
      <color indexed="8"/>
      <name val="Arial1"/>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37"/>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 fillId="0" borderId="0" applyNumberFormat="0" applyFill="0" applyBorder="0" applyProtection="0">
      <alignment vertical="top"/>
    </xf>
    <xf numFmtId="0" fontId="3" fillId="20" borderId="0" applyNumberFormat="0" applyBorder="0" applyProtection="0">
      <alignment vertical="top"/>
    </xf>
    <xf numFmtId="0" fontId="3" fillId="21" borderId="0" applyNumberFormat="0" applyBorder="0" applyProtection="0">
      <alignment vertical="top"/>
    </xf>
    <xf numFmtId="0" fontId="2" fillId="22" borderId="0" applyNumberFormat="0" applyBorder="0" applyProtection="0">
      <alignment vertical="top"/>
    </xf>
    <xf numFmtId="0" fontId="4"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5" fillId="34" borderId="0" applyNumberFormat="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54"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5" fillId="37" borderId="0" applyNumberFormat="0" applyBorder="0" applyAlignment="0" applyProtection="0"/>
    <xf numFmtId="0" fontId="11" fillId="38" borderId="0" applyNumberFormat="0" applyBorder="0" applyProtection="0">
      <alignment vertical="top"/>
    </xf>
    <xf numFmtId="0" fontId="12" fillId="0" borderId="0">
      <alignment vertical="top"/>
      <protection/>
    </xf>
    <xf numFmtId="0" fontId="0" fillId="39" borderId="4" applyNumberFormat="0" applyFont="0" applyAlignment="0" applyProtection="0"/>
    <xf numFmtId="0" fontId="13" fillId="38" borderId="5" applyNumberFormat="0" applyProtection="0">
      <alignment vertical="top"/>
    </xf>
    <xf numFmtId="9" fontId="1" fillId="0" borderId="0" applyFill="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66" fontId="1" fillId="0" borderId="0" applyFill="0" applyBorder="0" applyProtection="0">
      <alignment vertical="top"/>
    </xf>
    <xf numFmtId="0" fontId="4" fillId="0" borderId="0" applyNumberFormat="0" applyFill="0" applyBorder="0" applyProtection="0">
      <alignment vertical="top"/>
    </xf>
  </cellStyleXfs>
  <cellXfs count="129">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justify" vertical="top" wrapText="1"/>
    </xf>
    <xf numFmtId="0" fontId="20"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xf>
    <xf numFmtId="165" fontId="21" fillId="0" borderId="15" xfId="56" applyFont="1" applyFill="1" applyBorder="1" applyProtection="1">
      <alignment vertical="top"/>
      <protection/>
    </xf>
    <xf numFmtId="0" fontId="21" fillId="0" borderId="0" xfId="0" applyFont="1" applyFill="1" applyBorder="1" applyAlignment="1">
      <alignment vertical="top"/>
    </xf>
    <xf numFmtId="0" fontId="21" fillId="0" borderId="11" xfId="0" applyFont="1" applyFill="1" applyBorder="1" applyAlignment="1">
      <alignment vertical="top"/>
    </xf>
    <xf numFmtId="0" fontId="21" fillId="42" borderId="0" xfId="0" applyFont="1" applyFill="1" applyBorder="1" applyAlignment="1">
      <alignment vertical="top"/>
    </xf>
    <xf numFmtId="0" fontId="14" fillId="43" borderId="15" xfId="0" applyFont="1" applyFill="1" applyBorder="1" applyAlignment="1">
      <alignment vertical="top"/>
    </xf>
    <xf numFmtId="1" fontId="19" fillId="0" borderId="16" xfId="0" applyNumberFormat="1" applyFont="1" applyFill="1" applyBorder="1" applyAlignment="1">
      <alignment vertical="top"/>
    </xf>
    <xf numFmtId="0" fontId="19" fillId="0" borderId="16" xfId="0" applyFont="1" applyFill="1" applyBorder="1" applyAlignment="1">
      <alignment horizontal="center" vertical="top"/>
    </xf>
    <xf numFmtId="165" fontId="21" fillId="0" borderId="16" xfId="56" applyFont="1" applyFill="1" applyBorder="1" applyProtection="1">
      <alignment vertical="top"/>
      <protection/>
    </xf>
    <xf numFmtId="0" fontId="19" fillId="0" borderId="16" xfId="0" applyFont="1" applyFill="1" applyBorder="1" applyAlignment="1">
      <alignment horizontal="justify" vertical="top" wrapText="1"/>
    </xf>
    <xf numFmtId="0" fontId="20" fillId="0" borderId="16" xfId="0" applyNumberFormat="1" applyFont="1" applyFill="1" applyBorder="1" applyAlignment="1">
      <alignment horizontal="center" vertical="center" wrapText="1"/>
    </xf>
    <xf numFmtId="0" fontId="22" fillId="0" borderId="16" xfId="0" applyNumberFormat="1" applyFont="1" applyFill="1" applyBorder="1" applyAlignment="1">
      <alignment horizontal="right" vertical="top" wrapText="1"/>
    </xf>
    <xf numFmtId="0" fontId="14" fillId="44" borderId="16" xfId="0" applyNumberFormat="1" applyFont="1" applyFill="1" applyBorder="1" applyAlignment="1">
      <alignment vertical="top" wrapText="1"/>
    </xf>
    <xf numFmtId="0" fontId="14" fillId="44" borderId="16" xfId="0" applyNumberFormat="1" applyFont="1" applyFill="1" applyBorder="1" applyAlignment="1">
      <alignment horizontal="center" vertical="top" wrapText="1"/>
    </xf>
    <xf numFmtId="167" fontId="23" fillId="44" borderId="16" xfId="76" applyNumberFormat="1" applyFont="1" applyFill="1" applyBorder="1" applyAlignment="1" applyProtection="1">
      <alignment horizontal="right" vertical="top" wrapText="1"/>
      <protection/>
    </xf>
    <xf numFmtId="0" fontId="22"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4" xfId="0" applyNumberFormat="1" applyFont="1" applyFill="1" applyBorder="1" applyAlignment="1">
      <alignment horizontal="center" vertical="top" wrapText="1"/>
    </xf>
    <xf numFmtId="0" fontId="14" fillId="43" borderId="0" xfId="0" applyFont="1" applyFill="1" applyBorder="1" applyAlignment="1">
      <alignment vertical="top"/>
    </xf>
    <xf numFmtId="0" fontId="14" fillId="43" borderId="11" xfId="0" applyFont="1" applyFill="1" applyBorder="1" applyAlignment="1">
      <alignment vertical="top"/>
    </xf>
    <xf numFmtId="0" fontId="22" fillId="0" borderId="17" xfId="0" applyNumberFormat="1" applyFont="1" applyFill="1" applyBorder="1" applyAlignment="1">
      <alignment horizontal="right" vertical="top" wrapText="1"/>
    </xf>
    <xf numFmtId="0" fontId="14" fillId="0" borderId="0" xfId="0" applyNumberFormat="1" applyFont="1" applyAlignment="1">
      <alignmen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19" fillId="0" borderId="15" xfId="0" applyFont="1" applyFill="1" applyBorder="1" applyAlignment="1">
      <alignment vertical="center" wrapText="1"/>
    </xf>
    <xf numFmtId="1" fontId="19" fillId="0" borderId="15" xfId="0" applyNumberFormat="1" applyFont="1" applyFill="1" applyBorder="1" applyAlignment="1">
      <alignment vertical="center"/>
    </xf>
    <xf numFmtId="0" fontId="19" fillId="0" borderId="15" xfId="0" applyFont="1" applyFill="1" applyBorder="1" applyAlignment="1">
      <alignment horizontal="justify" vertical="center" wrapText="1"/>
    </xf>
    <xf numFmtId="0" fontId="19" fillId="0" borderId="15" xfId="0" applyFont="1" applyFill="1" applyBorder="1" applyAlignment="1">
      <alignment horizontal="center" vertical="center"/>
    </xf>
    <xf numFmtId="165" fontId="21" fillId="0" borderId="15" xfId="56" applyFont="1" applyFill="1" applyBorder="1" applyAlignment="1" applyProtection="1">
      <alignment vertical="center"/>
      <protection/>
    </xf>
    <xf numFmtId="0" fontId="21" fillId="0" borderId="0" xfId="0" applyFont="1" applyFill="1" applyBorder="1" applyAlignment="1">
      <alignment vertical="center"/>
    </xf>
    <xf numFmtId="0" fontId="21" fillId="0" borderId="11" xfId="0" applyFont="1" applyFill="1" applyBorder="1" applyAlignment="1">
      <alignment vertical="center"/>
    </xf>
    <xf numFmtId="0" fontId="22" fillId="40" borderId="16" xfId="0" applyNumberFormat="1" applyFont="1" applyFill="1" applyBorder="1" applyAlignment="1">
      <alignment horizontal="right" vertical="center" wrapText="1"/>
    </xf>
    <xf numFmtId="0" fontId="14" fillId="44" borderId="16" xfId="0" applyNumberFormat="1" applyFont="1" applyFill="1" applyBorder="1" applyAlignment="1">
      <alignment vertical="center" wrapText="1"/>
    </xf>
    <xf numFmtId="0" fontId="14" fillId="44" borderId="17" xfId="0" applyNumberFormat="1" applyFont="1" applyFill="1" applyBorder="1" applyAlignment="1">
      <alignment vertical="center" wrapText="1"/>
    </xf>
    <xf numFmtId="0" fontId="14" fillId="44" borderId="16" xfId="0" applyNumberFormat="1" applyFont="1" applyFill="1" applyBorder="1" applyAlignment="1">
      <alignment horizontal="center" vertical="center" wrapText="1"/>
    </xf>
    <xf numFmtId="0" fontId="14" fillId="44" borderId="18" xfId="0" applyNumberFormat="1" applyFont="1" applyFill="1" applyBorder="1" applyAlignment="1">
      <alignment horizontal="center" vertical="center" wrapText="1"/>
    </xf>
    <xf numFmtId="168" fontId="14" fillId="0" borderId="0" xfId="0" applyNumberFormat="1" applyFont="1" applyAlignment="1">
      <alignmen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4" fillId="0" borderId="15" xfId="0" applyFont="1" applyFill="1" applyBorder="1" applyAlignment="1">
      <alignment vertical="top" wrapText="1"/>
    </xf>
    <xf numFmtId="0" fontId="14" fillId="0" borderId="15" xfId="0" applyFont="1" applyFill="1" applyBorder="1" applyAlignment="1">
      <alignment horizontal="center" vertical="top" wrapText="1"/>
    </xf>
    <xf numFmtId="0" fontId="21" fillId="0" borderId="15" xfId="0" applyFont="1" applyFill="1" applyBorder="1" applyAlignment="1">
      <alignment horizontal="center" vertical="top" wrapText="1"/>
    </xf>
    <xf numFmtId="0" fontId="14" fillId="0" borderId="15" xfId="0" applyFont="1" applyBorder="1" applyAlignment="1">
      <alignment horizontal="center" vertical="top"/>
    </xf>
    <xf numFmtId="165" fontId="21" fillId="0" borderId="15" xfId="56" applyFont="1" applyFill="1" applyBorder="1" applyAlignment="1" applyProtection="1">
      <alignment vertical="top" wrapText="1"/>
      <protection/>
    </xf>
    <xf numFmtId="165" fontId="21" fillId="0" borderId="19" xfId="56" applyFont="1" applyFill="1" applyBorder="1" applyAlignment="1" applyProtection="1">
      <alignment vertical="top" wrapText="1"/>
      <protection/>
    </xf>
    <xf numFmtId="165" fontId="21" fillId="0" borderId="16" xfId="56" applyFont="1" applyFill="1" applyBorder="1" applyAlignment="1" applyProtection="1">
      <alignment vertical="top" wrapText="1"/>
      <protection/>
    </xf>
    <xf numFmtId="165" fontId="21" fillId="0" borderId="17" xfId="56" applyFont="1" applyFill="1" applyBorder="1" applyAlignment="1" applyProtection="1">
      <alignment vertical="top" wrapText="1"/>
      <protection/>
    </xf>
    <xf numFmtId="0" fontId="22" fillId="40" borderId="15" xfId="0" applyNumberFormat="1" applyFont="1" applyFill="1" applyBorder="1" applyAlignment="1">
      <alignment horizontal="right" vertical="center" wrapText="1"/>
    </xf>
    <xf numFmtId="0" fontId="14" fillId="44" borderId="15" xfId="0" applyNumberFormat="1" applyFont="1" applyFill="1" applyBorder="1" applyAlignment="1">
      <alignment vertical="center" wrapText="1"/>
    </xf>
    <xf numFmtId="0" fontId="14" fillId="44" borderId="15" xfId="0" applyNumberFormat="1" applyFont="1" applyFill="1" applyBorder="1" applyAlignment="1">
      <alignment horizontal="center" vertical="center" wrapText="1"/>
    </xf>
    <xf numFmtId="167" fontId="17" fillId="44" borderId="15" xfId="0" applyNumberFormat="1" applyFont="1" applyFill="1" applyBorder="1" applyAlignment="1">
      <alignment horizontal="right" vertical="top" wrapText="1"/>
    </xf>
    <xf numFmtId="167" fontId="17" fillId="44"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center" vertical="center" wrapText="1"/>
    </xf>
    <xf numFmtId="0" fontId="17" fillId="40" borderId="0" xfId="0" applyNumberFormat="1" applyFont="1" applyFill="1" applyBorder="1" applyAlignment="1">
      <alignment horizontal="left" vertical="center" wrapText="1"/>
    </xf>
    <xf numFmtId="0" fontId="18" fillId="41" borderId="15" xfId="0" applyNumberFormat="1" applyFont="1" applyFill="1" applyBorder="1" applyAlignment="1">
      <alignment horizontal="center" vertical="center" wrapText="1"/>
    </xf>
    <xf numFmtId="0" fontId="18" fillId="41" borderId="19" xfId="0" applyNumberFormat="1" applyFont="1" applyFill="1" applyBorder="1" applyAlignment="1">
      <alignment horizontal="center" vertical="center" wrapText="1"/>
    </xf>
    <xf numFmtId="0" fontId="21" fillId="0" borderId="15" xfId="0" applyFont="1" applyFill="1" applyBorder="1" applyAlignment="1">
      <alignment vertical="top" wrapText="1"/>
    </xf>
    <xf numFmtId="1" fontId="21" fillId="0" borderId="15" xfId="0" applyNumberFormat="1" applyFont="1" applyFill="1" applyBorder="1" applyAlignment="1">
      <alignment horizontal="right" vertical="top" wrapText="1"/>
    </xf>
    <xf numFmtId="0" fontId="21" fillId="40" borderId="0" xfId="0" applyNumberFormat="1" applyFont="1" applyFill="1" applyBorder="1" applyAlignment="1">
      <alignment vertical="center" wrapText="1"/>
    </xf>
    <xf numFmtId="0" fontId="21" fillId="40" borderId="11" xfId="0" applyNumberFormat="1" applyFont="1" applyFill="1" applyBorder="1" applyAlignment="1">
      <alignment vertical="center" wrapText="1"/>
    </xf>
    <xf numFmtId="0" fontId="21" fillId="0" borderId="0" xfId="0" applyNumberFormat="1" applyFont="1" applyAlignment="1">
      <alignment vertical="center" wrapText="1"/>
    </xf>
    <xf numFmtId="4" fontId="16" fillId="44"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21" fillId="0" borderId="16" xfId="0" applyFont="1" applyFill="1" applyBorder="1" applyAlignment="1">
      <alignment vertical="top" wrapText="1"/>
    </xf>
    <xf numFmtId="1" fontId="21" fillId="0" borderId="16" xfId="0" applyNumberFormat="1" applyFont="1" applyFill="1" applyBorder="1" applyAlignment="1">
      <alignment vertical="top" wrapText="1"/>
    </xf>
    <xf numFmtId="0" fontId="21" fillId="0" borderId="16" xfId="0" applyFont="1" applyFill="1" applyBorder="1" applyAlignment="1">
      <alignment horizontal="center" vertical="top" wrapText="1"/>
    </xf>
    <xf numFmtId="4" fontId="16" fillId="44" borderId="19" xfId="0" applyNumberFormat="1" applyFont="1" applyFill="1" applyBorder="1" applyAlignment="1">
      <alignment horizontal="right" vertical="center" wrapText="1"/>
    </xf>
    <xf numFmtId="49" fontId="15"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166" fontId="14" fillId="0" borderId="0" xfId="0" applyNumberFormat="1" applyFont="1" applyAlignment="1">
      <alignment vertical="center" wrapText="1"/>
    </xf>
    <xf numFmtId="0" fontId="14"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5" fontId="21" fillId="0" borderId="0" xfId="56" applyFont="1" applyFill="1" applyBorder="1" applyProtection="1">
      <alignment vertical="top"/>
      <protection/>
    </xf>
    <xf numFmtId="165" fontId="21" fillId="40" borderId="0" xfId="56" applyFont="1" applyFill="1" applyBorder="1" applyProtection="1">
      <alignment vertical="top"/>
      <protection/>
    </xf>
    <xf numFmtId="166" fontId="14" fillId="40" borderId="0" xfId="0" applyNumberFormat="1" applyFont="1" applyFill="1" applyBorder="1" applyAlignment="1">
      <alignment vertical="center" wrapText="1"/>
    </xf>
    <xf numFmtId="0" fontId="14" fillId="46" borderId="0" xfId="0" applyNumberFormat="1" applyFont="1" applyFill="1" applyBorder="1" applyAlignment="1">
      <alignment horizontal="left" vertical="center" wrapText="1"/>
    </xf>
    <xf numFmtId="0" fontId="14" fillId="46" borderId="0" xfId="0" applyNumberFormat="1" applyFont="1" applyFill="1" applyAlignment="1">
      <alignment vertical="center" wrapText="1"/>
    </xf>
    <xf numFmtId="0" fontId="14" fillId="46" borderId="0" xfId="0" applyNumberFormat="1" applyFont="1" applyFill="1" applyAlignment="1">
      <alignment horizontal="center" vertical="center" wrapText="1"/>
    </xf>
    <xf numFmtId="165" fontId="21" fillId="46" borderId="0" xfId="56" applyFont="1" applyFill="1" applyBorder="1" applyProtection="1">
      <alignment vertical="top"/>
      <protection/>
    </xf>
    <xf numFmtId="0" fontId="25" fillId="0" borderId="0" xfId="0" applyFont="1" applyAlignment="1">
      <alignment vertical="top" wrapText="1"/>
    </xf>
    <xf numFmtId="167" fontId="14" fillId="0" borderId="0" xfId="0" applyNumberFormat="1" applyFont="1" applyFill="1" applyAlignment="1">
      <alignment vertical="center" wrapText="1"/>
    </xf>
    <xf numFmtId="167" fontId="17" fillId="0" borderId="0" xfId="0" applyNumberFormat="1" applyFont="1" applyFill="1" applyAlignment="1">
      <alignment vertical="center" wrapText="1"/>
    </xf>
    <xf numFmtId="166" fontId="17" fillId="0" borderId="0" xfId="0" applyNumberFormat="1" applyFont="1" applyFill="1" applyAlignment="1">
      <alignment vertical="center" wrapText="1"/>
    </xf>
    <xf numFmtId="165" fontId="17" fillId="0" borderId="0" xfId="56" applyNumberFormat="1" applyFont="1" applyFill="1" applyBorder="1" applyAlignment="1" applyProtection="1">
      <alignment vertical="top" wrapText="1"/>
      <protection/>
    </xf>
    <xf numFmtId="165" fontId="26" fillId="0" borderId="0" xfId="56" applyNumberFormat="1" applyFont="1" applyFill="1" applyBorder="1" applyAlignment="1" applyProtection="1">
      <alignment vertical="top" wrapText="1"/>
      <protection/>
    </xf>
    <xf numFmtId="0" fontId="27" fillId="0" borderId="0" xfId="0" applyNumberFormat="1" applyFont="1" applyAlignment="1">
      <alignment vertical="center" wrapText="1"/>
    </xf>
    <xf numFmtId="165" fontId="17" fillId="0" borderId="0" xfId="0" applyNumberFormat="1" applyFont="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3" xfId="0" applyNumberFormat="1" applyFont="1" applyFill="1" applyBorder="1" applyAlignment="1">
      <alignment vertical="center" wrapText="1"/>
    </xf>
    <xf numFmtId="0" fontId="17" fillId="40" borderId="23" xfId="0" applyNumberFormat="1" applyFont="1" applyFill="1" applyBorder="1" applyAlignment="1">
      <alignment horizontal="left" vertical="top" wrapText="1"/>
    </xf>
    <xf numFmtId="0" fontId="17" fillId="40" borderId="24"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center" wrapText="1"/>
    </xf>
    <xf numFmtId="0" fontId="16" fillId="0" borderId="25"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19" fillId="0" borderId="17" xfId="0" applyFont="1" applyFill="1" applyBorder="1" applyAlignment="1">
      <alignment vertical="top"/>
    </xf>
    <xf numFmtId="0" fontId="20" fillId="0" borderId="15" xfId="0" applyFont="1" applyFill="1" applyBorder="1" applyAlignment="1">
      <alignment horizontal="justify" vertical="top" wrapText="1"/>
    </xf>
  </cellXfs>
  <cellStyles count="6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Incorreto" xfId="55"/>
    <cellStyle name="Currency" xfId="56"/>
    <cellStyle name="Currency [0]" xfId="57"/>
    <cellStyle name="Neutra" xfId="58"/>
    <cellStyle name="Neutral" xfId="59"/>
    <cellStyle name="Normal 2" xfId="60"/>
    <cellStyle name="Nota" xfId="61"/>
    <cellStyle name="Note" xfId="62"/>
    <cellStyle name="Percent" xfId="63"/>
    <cellStyle name="Saída" xfId="64"/>
    <cellStyle name="Comma [0]" xfId="65"/>
    <cellStyle name="Status" xfId="66"/>
    <cellStyle name="Text"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7E0021"/>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581650"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H837"/>
  <sheetViews>
    <sheetView tabSelected="1" view="pageBreakPreview" zoomScale="25" zoomScaleNormal="70" zoomScaleSheetLayoutView="25" zoomScalePageLayoutView="0" workbookViewId="0" topLeftCell="A781">
      <selection activeCell="L829" sqref="L829"/>
    </sheetView>
  </sheetViews>
  <sheetFormatPr defaultColWidth="9.00390625" defaultRowHeight="12.75" customHeight="1"/>
  <cols>
    <col min="1" max="1" width="64.50390625" style="1" customWidth="1"/>
    <col min="2" max="2" width="20.625" style="1" customWidth="1"/>
    <col min="3" max="3" width="101.625" style="1" customWidth="1"/>
    <col min="4" max="4" width="17.875" style="2" customWidth="1"/>
    <col min="5" max="5" width="27.625" style="2" customWidth="1"/>
    <col min="6" max="6" width="16.50390625" style="2" customWidth="1"/>
    <col min="7" max="7" width="27.125" style="1" customWidth="1"/>
    <col min="8" max="8" width="24.25390625" style="1" customWidth="1"/>
    <col min="9" max="9" width="25.50390625" style="1" customWidth="1"/>
    <col min="10" max="11" width="9.00390625" style="3" customWidth="1"/>
    <col min="12" max="12" width="14.75390625" style="3" customWidth="1"/>
    <col min="13" max="13" width="20.75390625" style="3" customWidth="1"/>
    <col min="14" max="32" width="9.00390625" style="3" customWidth="1"/>
    <col min="33" max="33" width="9.00390625" style="4" customWidth="1"/>
    <col min="34" max="16384" width="9.00390625" style="1" customWidth="1"/>
  </cols>
  <sheetData>
    <row r="1" ht="107.25" customHeight="1"/>
    <row r="2" spans="1:9" ht="29.25" customHeight="1">
      <c r="A2" s="118">
        <v>43252</v>
      </c>
      <c r="B2" s="118"/>
      <c r="C2" s="118"/>
      <c r="D2" s="118"/>
      <c r="E2" s="118"/>
      <c r="F2" s="118"/>
      <c r="G2" s="118"/>
      <c r="H2" s="118"/>
      <c r="I2" s="118"/>
    </row>
    <row r="3" spans="1:9" ht="28.5" customHeight="1">
      <c r="A3" s="119" t="s">
        <v>0</v>
      </c>
      <c r="B3" s="119"/>
      <c r="C3" s="119"/>
      <c r="D3" s="119"/>
      <c r="E3" s="119"/>
      <c r="F3" s="119"/>
      <c r="G3" s="119"/>
      <c r="H3" s="119"/>
      <c r="I3" s="119"/>
    </row>
    <row r="4" ht="14.25" customHeight="1"/>
    <row r="5" spans="1:9" ht="15.75" customHeight="1">
      <c r="A5" s="120" t="s">
        <v>1</v>
      </c>
      <c r="B5" s="120"/>
      <c r="C5" s="120"/>
      <c r="D5" s="120"/>
      <c r="E5" s="120"/>
      <c r="F5" s="120"/>
      <c r="G5" s="120"/>
      <c r="H5" s="120"/>
      <c r="I5" s="120"/>
    </row>
    <row r="6" spans="1:33" s="11" customFormat="1" ht="30" customHeight="1">
      <c r="A6" s="7" t="s">
        <v>2</v>
      </c>
      <c r="B6" s="7" t="s">
        <v>3</v>
      </c>
      <c r="C6" s="7" t="s">
        <v>4</v>
      </c>
      <c r="D6" s="7" t="s">
        <v>5</v>
      </c>
      <c r="E6" s="7" t="s">
        <v>6</v>
      </c>
      <c r="F6" s="7" t="s">
        <v>7</v>
      </c>
      <c r="G6" s="7" t="s">
        <v>8</v>
      </c>
      <c r="H6" s="8" t="s">
        <v>9</v>
      </c>
      <c r="I6" s="7" t="s">
        <v>10</v>
      </c>
      <c r="J6" s="9"/>
      <c r="K6" s="9"/>
      <c r="L6" s="9"/>
      <c r="M6" s="9"/>
      <c r="N6" s="9"/>
      <c r="O6" s="9"/>
      <c r="P6" s="9"/>
      <c r="Q6" s="9"/>
      <c r="R6" s="9"/>
      <c r="S6" s="9"/>
      <c r="T6" s="9"/>
      <c r="U6" s="9"/>
      <c r="V6" s="9"/>
      <c r="W6" s="9"/>
      <c r="X6" s="9"/>
      <c r="Y6" s="9"/>
      <c r="Z6" s="9"/>
      <c r="AA6" s="9"/>
      <c r="AB6" s="9"/>
      <c r="AC6" s="9"/>
      <c r="AD6" s="9"/>
      <c r="AE6" s="9"/>
      <c r="AF6" s="9"/>
      <c r="AG6" s="10"/>
    </row>
    <row r="7" spans="1:33" s="18" customFormat="1" ht="68.25" customHeight="1">
      <c r="A7" s="12" t="s">
        <v>11</v>
      </c>
      <c r="B7" s="13">
        <v>3146650215</v>
      </c>
      <c r="C7" s="14" t="s">
        <v>12</v>
      </c>
      <c r="D7" s="15" t="s">
        <v>13</v>
      </c>
      <c r="E7" s="16" t="s">
        <v>14</v>
      </c>
      <c r="F7" s="16" t="s">
        <v>15</v>
      </c>
      <c r="G7" s="17">
        <v>31509.78</v>
      </c>
      <c r="H7" s="17">
        <v>0</v>
      </c>
      <c r="I7" s="17">
        <f>10503.26+702.8+5251.63+5251.63</f>
        <v>21709.32</v>
      </c>
      <c r="AG7" s="19"/>
    </row>
    <row r="8" spans="1:33" s="18" customFormat="1" ht="68.25" customHeight="1">
      <c r="A8" s="12" t="s">
        <v>16</v>
      </c>
      <c r="B8" s="13">
        <v>34028316000375</v>
      </c>
      <c r="C8" s="14" t="s">
        <v>17</v>
      </c>
      <c r="D8" s="15" t="s">
        <v>13</v>
      </c>
      <c r="E8" s="16" t="s">
        <v>14</v>
      </c>
      <c r="F8" s="16" t="s">
        <v>18</v>
      </c>
      <c r="G8" s="17">
        <v>81248.93</v>
      </c>
      <c r="H8" s="17">
        <v>7450.95</v>
      </c>
      <c r="I8" s="17">
        <f>5119.48+6792.11+6598.1+7450.95</f>
        <v>25960.640000000003</v>
      </c>
      <c r="AG8" s="19"/>
    </row>
    <row r="9" spans="1:33" s="18" customFormat="1" ht="68.25" customHeight="1">
      <c r="A9" s="12" t="s">
        <v>19</v>
      </c>
      <c r="B9" s="13">
        <v>7884579000141</v>
      </c>
      <c r="C9" s="14" t="s">
        <v>20</v>
      </c>
      <c r="D9" s="15" t="s">
        <v>21</v>
      </c>
      <c r="E9" s="16" t="s">
        <v>22</v>
      </c>
      <c r="F9" s="16" t="s">
        <v>23</v>
      </c>
      <c r="G9" s="17">
        <v>7726</v>
      </c>
      <c r="H9" s="17">
        <v>0</v>
      </c>
      <c r="I9" s="17">
        <f>4474+3050</f>
        <v>7524</v>
      </c>
      <c r="AG9" s="19"/>
    </row>
    <row r="10" spans="1:33" s="18" customFormat="1" ht="68.25" customHeight="1">
      <c r="A10" s="12" t="s">
        <v>24</v>
      </c>
      <c r="B10" s="13">
        <v>4561791000180</v>
      </c>
      <c r="C10" s="14" t="s">
        <v>25</v>
      </c>
      <c r="D10" s="15" t="s">
        <v>21</v>
      </c>
      <c r="E10" s="16" t="s">
        <v>22</v>
      </c>
      <c r="F10" s="16" t="s">
        <v>26</v>
      </c>
      <c r="G10" s="17">
        <v>21280</v>
      </c>
      <c r="H10" s="17">
        <v>0</v>
      </c>
      <c r="I10" s="17">
        <f>2160+6369.28</f>
        <v>8529.279999999999</v>
      </c>
      <c r="AG10" s="19"/>
    </row>
    <row r="11" spans="1:33" s="18" customFormat="1" ht="68.25" customHeight="1">
      <c r="A11" s="12" t="s">
        <v>11</v>
      </c>
      <c r="B11" s="13">
        <v>3146650215</v>
      </c>
      <c r="C11" s="14" t="s">
        <v>27</v>
      </c>
      <c r="D11" s="15" t="s">
        <v>13</v>
      </c>
      <c r="E11" s="16" t="s">
        <v>14</v>
      </c>
      <c r="F11" s="16" t="s">
        <v>28</v>
      </c>
      <c r="G11" s="17">
        <v>124632</v>
      </c>
      <c r="H11" s="17">
        <v>0</v>
      </c>
      <c r="I11" s="17">
        <f>20772+10386+10386</f>
        <v>41544</v>
      </c>
      <c r="AG11" s="19"/>
    </row>
    <row r="12" spans="1:33" s="18" customFormat="1" ht="68.25" customHeight="1">
      <c r="A12" s="12" t="s">
        <v>29</v>
      </c>
      <c r="B12" s="13">
        <v>40432544000147</v>
      </c>
      <c r="C12" s="14" t="s">
        <v>30</v>
      </c>
      <c r="D12" s="15" t="s">
        <v>21</v>
      </c>
      <c r="E12" s="16" t="s">
        <v>22</v>
      </c>
      <c r="F12" s="16" t="s">
        <v>31</v>
      </c>
      <c r="G12" s="17">
        <v>40268.02</v>
      </c>
      <c r="H12" s="17">
        <v>1155.65</v>
      </c>
      <c r="I12" s="17">
        <f>3144.09+4406.39+4868.3+6156.18+1155.65</f>
        <v>19730.61</v>
      </c>
      <c r="AG12" s="19"/>
    </row>
    <row r="13" spans="1:33" s="18" customFormat="1" ht="68.25" customHeight="1">
      <c r="A13" s="12" t="s">
        <v>32</v>
      </c>
      <c r="B13" s="13">
        <v>14402379000170</v>
      </c>
      <c r="C13" s="14" t="s">
        <v>33</v>
      </c>
      <c r="D13" s="15" t="s">
        <v>13</v>
      </c>
      <c r="E13" s="16" t="s">
        <v>14</v>
      </c>
      <c r="F13" s="16" t="s">
        <v>34</v>
      </c>
      <c r="G13" s="17">
        <v>168000</v>
      </c>
      <c r="H13" s="17">
        <v>14000</v>
      </c>
      <c r="I13" s="17">
        <f>14000+14000+14000+14000+14000</f>
        <v>70000</v>
      </c>
      <c r="AG13" s="19"/>
    </row>
    <row r="14" spans="1:33" s="18" customFormat="1" ht="68.25" customHeight="1">
      <c r="A14" s="12" t="s">
        <v>35</v>
      </c>
      <c r="B14" s="13">
        <v>5828884000190</v>
      </c>
      <c r="C14" s="14" t="s">
        <v>36</v>
      </c>
      <c r="D14" s="15" t="s">
        <v>13</v>
      </c>
      <c r="E14" s="16" t="s">
        <v>14</v>
      </c>
      <c r="F14" s="16" t="s">
        <v>37</v>
      </c>
      <c r="G14" s="17">
        <v>540000</v>
      </c>
      <c r="H14" s="17">
        <v>45000</v>
      </c>
      <c r="I14" s="17">
        <v>45000</v>
      </c>
      <c r="AG14" s="19"/>
    </row>
    <row r="15" spans="1:33" s="18" customFormat="1" ht="68.25" customHeight="1">
      <c r="A15" s="12" t="s">
        <v>38</v>
      </c>
      <c r="B15" s="13">
        <v>4407920000180</v>
      </c>
      <c r="C15" s="14" t="s">
        <v>39</v>
      </c>
      <c r="D15" s="15" t="s">
        <v>13</v>
      </c>
      <c r="E15" s="16" t="s">
        <v>14</v>
      </c>
      <c r="F15" s="16" t="s">
        <v>40</v>
      </c>
      <c r="G15" s="17">
        <v>68830.44</v>
      </c>
      <c r="H15" s="17">
        <v>6555.28</v>
      </c>
      <c r="I15" s="17">
        <f>13110.56+6555.28+6555.28+6555.28</f>
        <v>32776.4</v>
      </c>
      <c r="AG15" s="19"/>
    </row>
    <row r="16" spans="1:33" s="18" customFormat="1" ht="68.25" customHeight="1">
      <c r="A16" s="12" t="s">
        <v>41</v>
      </c>
      <c r="B16" s="13">
        <v>2341467000120</v>
      </c>
      <c r="C16" s="14" t="s">
        <v>42</v>
      </c>
      <c r="D16" s="15" t="s">
        <v>13</v>
      </c>
      <c r="E16" s="16" t="s">
        <v>43</v>
      </c>
      <c r="F16" s="16" t="s">
        <v>44</v>
      </c>
      <c r="G16" s="17">
        <v>74100.66</v>
      </c>
      <c r="H16" s="17">
        <v>0</v>
      </c>
      <c r="I16" s="17">
        <f>23040.06+51060.6</f>
        <v>74100.66</v>
      </c>
      <c r="AG16" s="19"/>
    </row>
    <row r="17" spans="1:33" s="18" customFormat="1" ht="68.25" customHeight="1">
      <c r="A17" s="12" t="s">
        <v>45</v>
      </c>
      <c r="B17" s="13">
        <v>3264927000127</v>
      </c>
      <c r="C17" s="14" t="s">
        <v>46</v>
      </c>
      <c r="D17" s="15" t="s">
        <v>13</v>
      </c>
      <c r="E17" s="16" t="s">
        <v>43</v>
      </c>
      <c r="F17" s="16" t="s">
        <v>47</v>
      </c>
      <c r="G17" s="17">
        <v>32255.55</v>
      </c>
      <c r="H17" s="17">
        <v>2789.7</v>
      </c>
      <c r="I17" s="17">
        <f>1293.54+3329.98+1646.8+2145.52+2789.7</f>
        <v>11205.54</v>
      </c>
      <c r="AG17" s="19"/>
    </row>
    <row r="18" spans="1:33" s="18" customFormat="1" ht="68.25" customHeight="1">
      <c r="A18" s="12" t="s">
        <v>38</v>
      </c>
      <c r="B18" s="13">
        <v>4407920000180</v>
      </c>
      <c r="C18" s="14" t="s">
        <v>48</v>
      </c>
      <c r="D18" s="15" t="s">
        <v>13</v>
      </c>
      <c r="E18" s="16" t="s">
        <v>14</v>
      </c>
      <c r="F18" s="16" t="s">
        <v>49</v>
      </c>
      <c r="G18" s="17">
        <v>9850</v>
      </c>
      <c r="H18" s="17">
        <v>877.23</v>
      </c>
      <c r="I18" s="17">
        <f>1754.46+887.46+877.23+877.23</f>
        <v>4396.38</v>
      </c>
      <c r="AG18" s="19"/>
    </row>
    <row r="19" spans="1:33" s="18" customFormat="1" ht="68.25" customHeight="1">
      <c r="A19" s="12" t="s">
        <v>41</v>
      </c>
      <c r="B19" s="13">
        <v>2341467000120</v>
      </c>
      <c r="C19" s="14" t="s">
        <v>50</v>
      </c>
      <c r="D19" s="15" t="s">
        <v>13</v>
      </c>
      <c r="E19" s="16" t="s">
        <v>43</v>
      </c>
      <c r="F19" s="16" t="s">
        <v>51</v>
      </c>
      <c r="G19" s="17">
        <v>165285.82</v>
      </c>
      <c r="H19" s="17">
        <v>24842.36</v>
      </c>
      <c r="I19" s="17">
        <f>22345.42+50066.44+25226.18+25030.36+24842.36</f>
        <v>147510.76</v>
      </c>
      <c r="AG19" s="19"/>
    </row>
    <row r="20" spans="1:33" s="18" customFormat="1" ht="68.25" customHeight="1">
      <c r="A20" s="12" t="s">
        <v>52</v>
      </c>
      <c r="B20" s="13">
        <v>33000118000179</v>
      </c>
      <c r="C20" s="14" t="s">
        <v>53</v>
      </c>
      <c r="D20" s="15" t="s">
        <v>13</v>
      </c>
      <c r="E20" s="16" t="s">
        <v>43</v>
      </c>
      <c r="F20" s="16" t="s">
        <v>54</v>
      </c>
      <c r="G20" s="17">
        <v>122702.25</v>
      </c>
      <c r="H20" s="17">
        <v>8870.02</v>
      </c>
      <c r="I20" s="17">
        <f>8601.92+8629.02+8965.02+8775.23+8870.02</f>
        <v>43841.21000000001</v>
      </c>
      <c r="AG20" s="19"/>
    </row>
    <row r="21" spans="1:33" s="18" customFormat="1" ht="68.25" customHeight="1">
      <c r="A21" s="12" t="s">
        <v>55</v>
      </c>
      <c r="B21" s="13">
        <v>5206385000404</v>
      </c>
      <c r="C21" s="14" t="s">
        <v>56</v>
      </c>
      <c r="D21" s="15" t="s">
        <v>21</v>
      </c>
      <c r="E21" s="16" t="s">
        <v>57</v>
      </c>
      <c r="F21" s="16" t="s">
        <v>58</v>
      </c>
      <c r="G21" s="17">
        <v>520606.08</v>
      </c>
      <c r="H21" s="17">
        <v>47827.41</v>
      </c>
      <c r="I21" s="17">
        <f>91200+45600+46754.78+47827.41</f>
        <v>231382.19</v>
      </c>
      <c r="AG21" s="19"/>
    </row>
    <row r="22" spans="1:33" s="18" customFormat="1" ht="68.25" customHeight="1">
      <c r="A22" s="12" t="s">
        <v>59</v>
      </c>
      <c r="B22" s="13">
        <v>7244008000223</v>
      </c>
      <c r="C22" s="14" t="s">
        <v>60</v>
      </c>
      <c r="D22" s="15" t="s">
        <v>21</v>
      </c>
      <c r="E22" s="16" t="s">
        <v>57</v>
      </c>
      <c r="F22" s="16" t="s">
        <v>61</v>
      </c>
      <c r="G22" s="17">
        <v>3333</v>
      </c>
      <c r="H22" s="17">
        <v>0</v>
      </c>
      <c r="I22" s="17">
        <v>3333</v>
      </c>
      <c r="AG22" s="19"/>
    </row>
    <row r="23" spans="1:33" s="18" customFormat="1" ht="68.25" customHeight="1">
      <c r="A23" s="12" t="s">
        <v>62</v>
      </c>
      <c r="B23" s="13">
        <v>7870937000167</v>
      </c>
      <c r="C23" s="14" t="s">
        <v>63</v>
      </c>
      <c r="D23" s="15" t="s">
        <v>21</v>
      </c>
      <c r="E23" s="16" t="s">
        <v>22</v>
      </c>
      <c r="F23" s="16" t="s">
        <v>64</v>
      </c>
      <c r="G23" s="17">
        <v>31878.5</v>
      </c>
      <c r="H23" s="17">
        <v>0</v>
      </c>
      <c r="I23" s="17">
        <v>0</v>
      </c>
      <c r="J23" s="20"/>
      <c r="AG23" s="19"/>
    </row>
    <row r="24" spans="1:33" s="18" customFormat="1" ht="68.25" customHeight="1">
      <c r="A24" s="12" t="s">
        <v>62</v>
      </c>
      <c r="B24" s="13">
        <v>7870937000167</v>
      </c>
      <c r="C24" s="14" t="s">
        <v>65</v>
      </c>
      <c r="D24" s="15" t="s">
        <v>21</v>
      </c>
      <c r="E24" s="16" t="s">
        <v>22</v>
      </c>
      <c r="F24" s="16" t="s">
        <v>66</v>
      </c>
      <c r="G24" s="17">
        <v>40727.84</v>
      </c>
      <c r="H24" s="17">
        <v>0</v>
      </c>
      <c r="I24" s="17">
        <v>17550.05</v>
      </c>
      <c r="AG24" s="19"/>
    </row>
    <row r="25" spans="1:33" s="18" customFormat="1" ht="68.25" customHeight="1">
      <c r="A25" s="12" t="s">
        <v>67</v>
      </c>
      <c r="B25" s="13">
        <v>4409637000197</v>
      </c>
      <c r="C25" s="14" t="s">
        <v>68</v>
      </c>
      <c r="D25" s="15" t="s">
        <v>21</v>
      </c>
      <c r="E25" s="16" t="s">
        <v>57</v>
      </c>
      <c r="F25" s="16" t="s">
        <v>69</v>
      </c>
      <c r="G25" s="17">
        <v>383680</v>
      </c>
      <c r="H25" s="17">
        <v>0</v>
      </c>
      <c r="I25" s="17">
        <f>49647.7+161013.3+103692</f>
        <v>314353</v>
      </c>
      <c r="AG25" s="19"/>
    </row>
    <row r="26" spans="1:33" s="18" customFormat="1" ht="68.25" customHeight="1">
      <c r="A26" s="12" t="s">
        <v>67</v>
      </c>
      <c r="B26" s="13">
        <v>4409637000197</v>
      </c>
      <c r="C26" s="14" t="s">
        <v>70</v>
      </c>
      <c r="D26" s="15" t="s">
        <v>21</v>
      </c>
      <c r="E26" s="16" t="s">
        <v>57</v>
      </c>
      <c r="F26" s="16" t="s">
        <v>71</v>
      </c>
      <c r="G26" s="17">
        <v>99920</v>
      </c>
      <c r="H26" s="17">
        <v>0</v>
      </c>
      <c r="I26" s="17">
        <v>0</v>
      </c>
      <c r="AG26" s="19"/>
    </row>
    <row r="27" spans="1:33" s="18" customFormat="1" ht="68.25" customHeight="1">
      <c r="A27" s="12" t="s">
        <v>72</v>
      </c>
      <c r="B27" s="13">
        <v>2037069000115</v>
      </c>
      <c r="C27" s="14" t="s">
        <v>73</v>
      </c>
      <c r="D27" s="15" t="s">
        <v>21</v>
      </c>
      <c r="E27" s="16" t="s">
        <v>22</v>
      </c>
      <c r="F27" s="16" t="s">
        <v>74</v>
      </c>
      <c r="G27" s="17">
        <v>107400</v>
      </c>
      <c r="H27" s="17">
        <v>0</v>
      </c>
      <c r="I27" s="17">
        <f>26850+18795+26850+26850</f>
        <v>99345</v>
      </c>
      <c r="AG27" s="19"/>
    </row>
    <row r="28" spans="1:33" s="18" customFormat="1" ht="68.25" customHeight="1">
      <c r="A28" s="12" t="s">
        <v>75</v>
      </c>
      <c r="B28" s="13">
        <v>12450296000121</v>
      </c>
      <c r="C28" s="14" t="s">
        <v>76</v>
      </c>
      <c r="D28" s="15" t="s">
        <v>21</v>
      </c>
      <c r="E28" s="16" t="s">
        <v>22</v>
      </c>
      <c r="F28" s="16" t="s">
        <v>77</v>
      </c>
      <c r="G28" s="17">
        <v>15383.36</v>
      </c>
      <c r="H28" s="17">
        <v>2895.87</v>
      </c>
      <c r="I28" s="17">
        <f>3845.83+4795.83+3845.83+2895.87</f>
        <v>15383.36</v>
      </c>
      <c r="AG28" s="19"/>
    </row>
    <row r="29" spans="1:33" s="18" customFormat="1" ht="68.25" customHeight="1">
      <c r="A29" s="12" t="s">
        <v>78</v>
      </c>
      <c r="B29" s="13">
        <v>8219232000147</v>
      </c>
      <c r="C29" s="14" t="s">
        <v>79</v>
      </c>
      <c r="D29" s="15" t="s">
        <v>21</v>
      </c>
      <c r="E29" s="16" t="s">
        <v>57</v>
      </c>
      <c r="F29" s="16" t="s">
        <v>80</v>
      </c>
      <c r="G29" s="17">
        <v>12949.98</v>
      </c>
      <c r="H29" s="17">
        <v>2158.33</v>
      </c>
      <c r="I29" s="17">
        <v>2158.33</v>
      </c>
      <c r="AG29" s="19"/>
    </row>
    <row r="30" spans="1:33" s="18" customFormat="1" ht="68.25" customHeight="1">
      <c r="A30" s="12" t="s">
        <v>81</v>
      </c>
      <c r="B30" s="13">
        <v>9598168000115</v>
      </c>
      <c r="C30" s="14" t="s">
        <v>82</v>
      </c>
      <c r="D30" s="15" t="s">
        <v>21</v>
      </c>
      <c r="E30" s="16" t="s">
        <v>57</v>
      </c>
      <c r="F30" s="16" t="s">
        <v>83</v>
      </c>
      <c r="G30" s="17">
        <v>17810</v>
      </c>
      <c r="H30" s="17">
        <v>2070</v>
      </c>
      <c r="I30" s="17">
        <f>2750+2410+1955+2070</f>
        <v>9185</v>
      </c>
      <c r="AG30" s="19"/>
    </row>
    <row r="31" spans="1:33" s="18" customFormat="1" ht="68.25" customHeight="1">
      <c r="A31" s="12" t="s">
        <v>84</v>
      </c>
      <c r="B31" s="13">
        <v>5047556000157</v>
      </c>
      <c r="C31" s="14" t="s">
        <v>85</v>
      </c>
      <c r="D31" s="15" t="s">
        <v>21</v>
      </c>
      <c r="E31" s="16" t="s">
        <v>57</v>
      </c>
      <c r="F31" s="16" t="s">
        <v>86</v>
      </c>
      <c r="G31" s="17">
        <v>139200</v>
      </c>
      <c r="H31" s="17">
        <v>17400</v>
      </c>
      <c r="I31" s="17">
        <f>33350+17400+17400+17400</f>
        <v>85550</v>
      </c>
      <c r="AG31" s="19"/>
    </row>
    <row r="32" spans="1:33" s="18" customFormat="1" ht="68.25" customHeight="1">
      <c r="A32" s="12" t="s">
        <v>87</v>
      </c>
      <c r="B32" s="13">
        <v>7783832000170</v>
      </c>
      <c r="C32" s="14" t="s">
        <v>88</v>
      </c>
      <c r="D32" s="15" t="s">
        <v>21</v>
      </c>
      <c r="E32" s="16" t="s">
        <v>22</v>
      </c>
      <c r="F32" s="16" t="s">
        <v>89</v>
      </c>
      <c r="G32" s="17">
        <v>1028940.3</v>
      </c>
      <c r="H32" s="17">
        <v>227267.25</v>
      </c>
      <c r="I32" s="17">
        <f>114326.7+113637.49+227267.25</f>
        <v>455231.44</v>
      </c>
      <c r="AG32" s="19"/>
    </row>
    <row r="33" spans="1:33" s="18" customFormat="1" ht="68.25" customHeight="1">
      <c r="A33" s="12" t="s">
        <v>59</v>
      </c>
      <c r="B33" s="13">
        <v>7244008000223</v>
      </c>
      <c r="C33" s="14" t="s">
        <v>90</v>
      </c>
      <c r="D33" s="15" t="s">
        <v>13</v>
      </c>
      <c r="E33" s="16" t="s">
        <v>14</v>
      </c>
      <c r="F33" s="16" t="s">
        <v>91</v>
      </c>
      <c r="G33" s="17">
        <v>97010.2</v>
      </c>
      <c r="H33" s="17">
        <v>10211.6</v>
      </c>
      <c r="I33" s="17">
        <f>20423.2+10211.6+10211.6+10211.6</f>
        <v>51058</v>
      </c>
      <c r="AG33" s="19"/>
    </row>
    <row r="34" spans="1:33" s="18" customFormat="1" ht="68.25" customHeight="1">
      <c r="A34" s="12" t="s">
        <v>92</v>
      </c>
      <c r="B34" s="13">
        <v>14181341000115</v>
      </c>
      <c r="C34" s="14" t="s">
        <v>93</v>
      </c>
      <c r="D34" s="15" t="s">
        <v>21</v>
      </c>
      <c r="E34" s="16" t="s">
        <v>22</v>
      </c>
      <c r="F34" s="16" t="s">
        <v>94</v>
      </c>
      <c r="G34" s="17">
        <v>312500</v>
      </c>
      <c r="H34" s="17">
        <v>41440.96</v>
      </c>
      <c r="I34" s="17">
        <f>25022.52+28666.17+41440.96</f>
        <v>95129.65</v>
      </c>
      <c r="AG34" s="19"/>
    </row>
    <row r="35" spans="1:33" s="18" customFormat="1" ht="68.25" customHeight="1">
      <c r="A35" s="12" t="s">
        <v>29</v>
      </c>
      <c r="B35" s="13">
        <v>40432544000147</v>
      </c>
      <c r="C35" s="14" t="s">
        <v>95</v>
      </c>
      <c r="D35" s="15" t="s">
        <v>13</v>
      </c>
      <c r="E35" s="16" t="s">
        <v>14</v>
      </c>
      <c r="F35" s="16" t="s">
        <v>96</v>
      </c>
      <c r="G35" s="17">
        <v>21535.29</v>
      </c>
      <c r="H35" s="17">
        <v>0</v>
      </c>
      <c r="I35" s="17">
        <f>3748.96+4686.1+3411.05</f>
        <v>11846.11</v>
      </c>
      <c r="AG35" s="19"/>
    </row>
    <row r="36" spans="1:33" s="18" customFormat="1" ht="68.25" customHeight="1">
      <c r="A36" s="12" t="s">
        <v>97</v>
      </c>
      <c r="B36" s="13">
        <v>4628335000100</v>
      </c>
      <c r="C36" s="14" t="s">
        <v>98</v>
      </c>
      <c r="D36" s="15" t="s">
        <v>13</v>
      </c>
      <c r="E36" s="16" t="s">
        <v>99</v>
      </c>
      <c r="F36" s="16" t="s">
        <v>100</v>
      </c>
      <c r="G36" s="17">
        <v>8261.46</v>
      </c>
      <c r="H36" s="17">
        <v>0</v>
      </c>
      <c r="I36" s="17">
        <v>0</v>
      </c>
      <c r="AG36" s="19"/>
    </row>
    <row r="37" spans="1:33" s="18" customFormat="1" ht="68.25" customHeight="1">
      <c r="A37" s="12" t="s">
        <v>101</v>
      </c>
      <c r="B37" s="13">
        <v>4247441000143</v>
      </c>
      <c r="C37" s="14" t="s">
        <v>102</v>
      </c>
      <c r="D37" s="15" t="s">
        <v>13</v>
      </c>
      <c r="E37" s="16" t="s">
        <v>99</v>
      </c>
      <c r="F37" s="16" t="s">
        <v>103</v>
      </c>
      <c r="G37" s="17">
        <v>10974.54</v>
      </c>
      <c r="H37" s="17">
        <v>0</v>
      </c>
      <c r="I37" s="17">
        <v>0</v>
      </c>
      <c r="AG37" s="19"/>
    </row>
    <row r="38" spans="1:33" s="18" customFormat="1" ht="68.25" customHeight="1">
      <c r="A38" s="12" t="s">
        <v>104</v>
      </c>
      <c r="B38" s="13">
        <v>4530044000184</v>
      </c>
      <c r="C38" s="14" t="s">
        <v>105</v>
      </c>
      <c r="D38" s="15" t="s">
        <v>13</v>
      </c>
      <c r="E38" s="16" t="s">
        <v>99</v>
      </c>
      <c r="F38" s="16" t="s">
        <v>106</v>
      </c>
      <c r="G38" s="17">
        <v>27308.34</v>
      </c>
      <c r="H38" s="17">
        <v>0</v>
      </c>
      <c r="I38" s="17">
        <v>0</v>
      </c>
      <c r="AG38" s="19"/>
    </row>
    <row r="39" spans="1:33" s="18" customFormat="1" ht="68.25" customHeight="1">
      <c r="A39" s="12" t="s">
        <v>107</v>
      </c>
      <c r="B39" s="13">
        <v>4530101000125</v>
      </c>
      <c r="C39" s="14" t="s">
        <v>108</v>
      </c>
      <c r="D39" s="15" t="s">
        <v>13</v>
      </c>
      <c r="E39" s="16" t="s">
        <v>99</v>
      </c>
      <c r="F39" s="16" t="s">
        <v>109</v>
      </c>
      <c r="G39" s="17">
        <v>12701.56</v>
      </c>
      <c r="H39" s="17">
        <v>0</v>
      </c>
      <c r="I39" s="17">
        <v>0</v>
      </c>
      <c r="AG39" s="19"/>
    </row>
    <row r="40" spans="1:33" s="18" customFormat="1" ht="68.25" customHeight="1">
      <c r="A40" s="12" t="s">
        <v>110</v>
      </c>
      <c r="B40" s="13">
        <v>4465209000181</v>
      </c>
      <c r="C40" s="14" t="s">
        <v>111</v>
      </c>
      <c r="D40" s="15" t="s">
        <v>13</v>
      </c>
      <c r="E40" s="16" t="s">
        <v>99</v>
      </c>
      <c r="F40" s="16" t="s">
        <v>112</v>
      </c>
      <c r="G40" s="17">
        <v>21249.98</v>
      </c>
      <c r="H40" s="17">
        <v>0</v>
      </c>
      <c r="I40" s="17">
        <v>0</v>
      </c>
      <c r="AG40" s="19"/>
    </row>
    <row r="41" spans="1:33" s="18" customFormat="1" ht="68.25" customHeight="1">
      <c r="A41" s="12" t="s">
        <v>113</v>
      </c>
      <c r="B41" s="13">
        <v>4241980000175</v>
      </c>
      <c r="C41" s="14" t="s">
        <v>114</v>
      </c>
      <c r="D41" s="15" t="s">
        <v>13</v>
      </c>
      <c r="E41" s="16" t="s">
        <v>99</v>
      </c>
      <c r="F41" s="16" t="s">
        <v>115</v>
      </c>
      <c r="G41" s="17">
        <v>44417.12</v>
      </c>
      <c r="H41" s="17">
        <v>0</v>
      </c>
      <c r="I41" s="17">
        <v>0</v>
      </c>
      <c r="AG41" s="19"/>
    </row>
    <row r="42" spans="1:33" s="18" customFormat="1" ht="68.25" customHeight="1">
      <c r="A42" s="12" t="s">
        <v>116</v>
      </c>
      <c r="B42" s="13">
        <v>5830872000109</v>
      </c>
      <c r="C42" s="14" t="s">
        <v>117</v>
      </c>
      <c r="D42" s="15" t="s">
        <v>13</v>
      </c>
      <c r="E42" s="16" t="s">
        <v>99</v>
      </c>
      <c r="F42" s="16" t="s">
        <v>118</v>
      </c>
      <c r="G42" s="17">
        <v>7819.64</v>
      </c>
      <c r="H42" s="17">
        <v>0</v>
      </c>
      <c r="I42" s="17">
        <v>0</v>
      </c>
      <c r="AG42" s="19"/>
    </row>
    <row r="43" spans="1:33" s="18" customFormat="1" ht="68.25" customHeight="1">
      <c r="A43" s="12" t="s">
        <v>119</v>
      </c>
      <c r="B43" s="13">
        <v>4282869000127</v>
      </c>
      <c r="C43" s="14" t="s">
        <v>120</v>
      </c>
      <c r="D43" s="15" t="s">
        <v>13</v>
      </c>
      <c r="E43" s="16" t="s">
        <v>99</v>
      </c>
      <c r="F43" s="16" t="s">
        <v>121</v>
      </c>
      <c r="G43" s="17">
        <v>19571.57</v>
      </c>
      <c r="H43" s="17">
        <v>0</v>
      </c>
      <c r="I43" s="17">
        <v>0</v>
      </c>
      <c r="AG43" s="19"/>
    </row>
    <row r="44" spans="1:33" s="18" customFormat="1" ht="68.25" customHeight="1">
      <c r="A44" s="12" t="s">
        <v>122</v>
      </c>
      <c r="B44" s="13">
        <v>4533113000103</v>
      </c>
      <c r="C44" s="14" t="s">
        <v>123</v>
      </c>
      <c r="D44" s="15" t="s">
        <v>13</v>
      </c>
      <c r="E44" s="16" t="s">
        <v>99</v>
      </c>
      <c r="F44" s="16" t="s">
        <v>124</v>
      </c>
      <c r="G44" s="17">
        <v>53107.43</v>
      </c>
      <c r="H44" s="17">
        <v>0</v>
      </c>
      <c r="I44" s="17">
        <v>0</v>
      </c>
      <c r="AG44" s="19"/>
    </row>
    <row r="45" spans="1:33" s="18" customFormat="1" ht="68.25" customHeight="1">
      <c r="A45" s="12" t="s">
        <v>125</v>
      </c>
      <c r="B45" s="13">
        <v>4272670000118</v>
      </c>
      <c r="C45" s="14" t="s">
        <v>126</v>
      </c>
      <c r="D45" s="15" t="s">
        <v>13</v>
      </c>
      <c r="E45" s="16" t="s">
        <v>99</v>
      </c>
      <c r="F45" s="16" t="s">
        <v>127</v>
      </c>
      <c r="G45" s="17">
        <v>15841.7</v>
      </c>
      <c r="H45" s="17">
        <v>0</v>
      </c>
      <c r="I45" s="17">
        <v>0</v>
      </c>
      <c r="AG45" s="19"/>
    </row>
    <row r="46" spans="1:33" s="18" customFormat="1" ht="68.25" customHeight="1">
      <c r="A46" s="12" t="s">
        <v>128</v>
      </c>
      <c r="B46" s="13">
        <v>4426383000115</v>
      </c>
      <c r="C46" s="14" t="s">
        <v>129</v>
      </c>
      <c r="D46" s="15" t="s">
        <v>13</v>
      </c>
      <c r="E46" s="16" t="s">
        <v>99</v>
      </c>
      <c r="F46" s="16" t="s">
        <v>130</v>
      </c>
      <c r="G46" s="17">
        <v>27476.91</v>
      </c>
      <c r="H46" s="17">
        <v>0</v>
      </c>
      <c r="I46" s="17">
        <v>0</v>
      </c>
      <c r="AG46" s="19"/>
    </row>
    <row r="47" spans="1:33" s="18" customFormat="1" ht="68.25" customHeight="1">
      <c r="A47" s="12" t="s">
        <v>131</v>
      </c>
      <c r="B47" s="13">
        <v>4312369000190</v>
      </c>
      <c r="C47" s="14" t="s">
        <v>132</v>
      </c>
      <c r="D47" s="15" t="s">
        <v>13</v>
      </c>
      <c r="E47" s="16" t="s">
        <v>99</v>
      </c>
      <c r="F47" s="16" t="s">
        <v>133</v>
      </c>
      <c r="G47" s="17">
        <v>33950.74</v>
      </c>
      <c r="H47" s="17">
        <v>0</v>
      </c>
      <c r="I47" s="17">
        <v>0</v>
      </c>
      <c r="AG47" s="19"/>
    </row>
    <row r="48" spans="1:33" s="18" customFormat="1" ht="68.25" customHeight="1">
      <c r="A48" s="12" t="s">
        <v>134</v>
      </c>
      <c r="B48" s="13">
        <v>265674743</v>
      </c>
      <c r="C48" s="14" t="s">
        <v>135</v>
      </c>
      <c r="D48" s="15" t="s">
        <v>13</v>
      </c>
      <c r="E48" s="16" t="s">
        <v>99</v>
      </c>
      <c r="F48" s="16" t="s">
        <v>136</v>
      </c>
      <c r="G48" s="17">
        <v>1710.28</v>
      </c>
      <c r="H48" s="17">
        <v>0</v>
      </c>
      <c r="I48" s="17">
        <v>1710.28</v>
      </c>
      <c r="AG48" s="19"/>
    </row>
    <row r="49" spans="1:33" s="18" customFormat="1" ht="68.25" customHeight="1">
      <c r="A49" s="12" t="s">
        <v>137</v>
      </c>
      <c r="B49" s="13">
        <v>29979036001031</v>
      </c>
      <c r="C49" s="14" t="s">
        <v>138</v>
      </c>
      <c r="D49" s="15" t="s">
        <v>13</v>
      </c>
      <c r="E49" s="16" t="s">
        <v>99</v>
      </c>
      <c r="F49" s="16" t="s">
        <v>139</v>
      </c>
      <c r="G49" s="17">
        <v>579.28</v>
      </c>
      <c r="H49" s="17">
        <v>0</v>
      </c>
      <c r="I49" s="17">
        <v>579.28</v>
      </c>
      <c r="AG49" s="19"/>
    </row>
    <row r="50" spans="1:33" s="18" customFormat="1" ht="68.25" customHeight="1">
      <c r="A50" s="12" t="s">
        <v>140</v>
      </c>
      <c r="B50" s="13">
        <v>67393181000134</v>
      </c>
      <c r="C50" s="14" t="s">
        <v>141</v>
      </c>
      <c r="D50" s="15" t="s">
        <v>13</v>
      </c>
      <c r="E50" s="16" t="s">
        <v>43</v>
      </c>
      <c r="F50" s="16" t="s">
        <v>142</v>
      </c>
      <c r="G50" s="17">
        <v>16426.48</v>
      </c>
      <c r="H50" s="17">
        <v>0</v>
      </c>
      <c r="I50" s="17">
        <v>16426.48</v>
      </c>
      <c r="AG50" s="19"/>
    </row>
    <row r="51" spans="1:33" s="18" customFormat="1" ht="68.25" customHeight="1">
      <c r="A51" s="12" t="s">
        <v>143</v>
      </c>
      <c r="B51" s="13">
        <v>4406195000125</v>
      </c>
      <c r="C51" s="14" t="s">
        <v>144</v>
      </c>
      <c r="D51" s="15" t="s">
        <v>13</v>
      </c>
      <c r="E51" s="16" t="s">
        <v>99</v>
      </c>
      <c r="F51" s="16" t="s">
        <v>145</v>
      </c>
      <c r="G51" s="17">
        <v>205.2</v>
      </c>
      <c r="H51" s="17">
        <v>0</v>
      </c>
      <c r="I51" s="17">
        <v>205.2</v>
      </c>
      <c r="AG51" s="19"/>
    </row>
    <row r="52" spans="1:33" s="18" customFormat="1" ht="68.25" customHeight="1">
      <c r="A52" s="12" t="s">
        <v>143</v>
      </c>
      <c r="B52" s="13">
        <v>4406195000125</v>
      </c>
      <c r="C52" s="14" t="s">
        <v>146</v>
      </c>
      <c r="D52" s="15" t="s">
        <v>13</v>
      </c>
      <c r="E52" s="16" t="s">
        <v>99</v>
      </c>
      <c r="F52" s="16" t="s">
        <v>147</v>
      </c>
      <c r="G52" s="17">
        <v>227.23</v>
      </c>
      <c r="H52" s="17">
        <v>0</v>
      </c>
      <c r="I52" s="17">
        <v>227.23</v>
      </c>
      <c r="AG52" s="19"/>
    </row>
    <row r="53" spans="1:33" s="18" customFormat="1" ht="68.25" customHeight="1">
      <c r="A53" s="12" t="s">
        <v>148</v>
      </c>
      <c r="B53" s="13">
        <v>5610079000196</v>
      </c>
      <c r="C53" s="14" t="s">
        <v>149</v>
      </c>
      <c r="D53" s="15" t="s">
        <v>13</v>
      </c>
      <c r="E53" s="16" t="s">
        <v>99</v>
      </c>
      <c r="F53" s="16" t="s">
        <v>150</v>
      </c>
      <c r="G53" s="17">
        <v>1303.61</v>
      </c>
      <c r="H53" s="17">
        <v>0</v>
      </c>
      <c r="I53" s="17">
        <v>1303.61</v>
      </c>
      <c r="AG53" s="19"/>
    </row>
    <row r="54" spans="1:33" s="18" customFormat="1" ht="68.25" customHeight="1">
      <c r="A54" s="12" t="s">
        <v>151</v>
      </c>
      <c r="B54" s="13">
        <v>24483286000171</v>
      </c>
      <c r="C54" s="14" t="s">
        <v>152</v>
      </c>
      <c r="D54" s="15" t="s">
        <v>13</v>
      </c>
      <c r="E54" s="16" t="s">
        <v>43</v>
      </c>
      <c r="F54" s="16" t="s">
        <v>153</v>
      </c>
      <c r="G54" s="17">
        <v>2390</v>
      </c>
      <c r="H54" s="17">
        <v>0</v>
      </c>
      <c r="I54" s="17">
        <v>0</v>
      </c>
      <c r="AG54" s="19"/>
    </row>
    <row r="55" spans="1:33" s="18" customFormat="1" ht="68.25" customHeight="1">
      <c r="A55" s="12" t="s">
        <v>154</v>
      </c>
      <c r="B55" s="13">
        <v>4153748000185</v>
      </c>
      <c r="C55" s="14" t="s">
        <v>155</v>
      </c>
      <c r="D55" s="15" t="s">
        <v>13</v>
      </c>
      <c r="E55" s="16" t="s">
        <v>99</v>
      </c>
      <c r="F55" s="16" t="s">
        <v>156</v>
      </c>
      <c r="G55" s="17">
        <v>56718.18</v>
      </c>
      <c r="H55" s="17">
        <v>0</v>
      </c>
      <c r="I55" s="17">
        <v>56718.18</v>
      </c>
      <c r="AG55" s="19"/>
    </row>
    <row r="56" spans="1:33" s="18" customFormat="1" ht="68.25" customHeight="1">
      <c r="A56" s="12" t="s">
        <v>157</v>
      </c>
      <c r="B56" s="13">
        <v>71521755272</v>
      </c>
      <c r="C56" s="14" t="s">
        <v>135</v>
      </c>
      <c r="D56" s="15" t="s">
        <v>13</v>
      </c>
      <c r="E56" s="16" t="s">
        <v>99</v>
      </c>
      <c r="F56" s="16" t="s">
        <v>158</v>
      </c>
      <c r="G56" s="17">
        <v>1856.25</v>
      </c>
      <c r="H56" s="17">
        <v>0</v>
      </c>
      <c r="I56" s="17">
        <v>1856.25</v>
      </c>
      <c r="AG56" s="19"/>
    </row>
    <row r="57" spans="1:33" s="18" customFormat="1" ht="68.25" customHeight="1">
      <c r="A57" s="12" t="s">
        <v>159</v>
      </c>
      <c r="B57" s="13">
        <v>8964341686</v>
      </c>
      <c r="C57" s="14" t="s">
        <v>135</v>
      </c>
      <c r="D57" s="15" t="s">
        <v>13</v>
      </c>
      <c r="E57" s="16" t="s">
        <v>99</v>
      </c>
      <c r="F57" s="16" t="s">
        <v>160</v>
      </c>
      <c r="G57" s="17">
        <v>1856.25</v>
      </c>
      <c r="H57" s="17">
        <v>0</v>
      </c>
      <c r="I57" s="17">
        <v>1856.25</v>
      </c>
      <c r="AG57" s="19"/>
    </row>
    <row r="58" spans="1:33" s="18" customFormat="1" ht="68.25" customHeight="1">
      <c r="A58" s="12" t="s">
        <v>161</v>
      </c>
      <c r="B58" s="13">
        <v>89450132291</v>
      </c>
      <c r="C58" s="14" t="s">
        <v>135</v>
      </c>
      <c r="D58" s="15" t="s">
        <v>13</v>
      </c>
      <c r="E58" s="16" t="s">
        <v>99</v>
      </c>
      <c r="F58" s="16" t="s">
        <v>162</v>
      </c>
      <c r="G58" s="17">
        <v>6413.55</v>
      </c>
      <c r="H58" s="17">
        <v>0</v>
      </c>
      <c r="I58" s="17">
        <v>6413.55</v>
      </c>
      <c r="AG58" s="19"/>
    </row>
    <row r="59" spans="1:33" s="18" customFormat="1" ht="68.25" customHeight="1">
      <c r="A59" s="12" t="s">
        <v>163</v>
      </c>
      <c r="B59" s="13">
        <v>63123576272</v>
      </c>
      <c r="C59" s="14" t="s">
        <v>164</v>
      </c>
      <c r="D59" s="15" t="s">
        <v>13</v>
      </c>
      <c r="E59" s="16" t="s">
        <v>99</v>
      </c>
      <c r="F59" s="16" t="s">
        <v>165</v>
      </c>
      <c r="G59" s="17">
        <v>1200</v>
      </c>
      <c r="H59" s="17">
        <v>0</v>
      </c>
      <c r="I59" s="17">
        <v>1200</v>
      </c>
      <c r="AG59" s="19"/>
    </row>
    <row r="60" spans="1:33" s="18" customFormat="1" ht="68.25" customHeight="1">
      <c r="A60" s="12" t="s">
        <v>154</v>
      </c>
      <c r="B60" s="13">
        <v>4153748000185</v>
      </c>
      <c r="C60" s="14" t="s">
        <v>155</v>
      </c>
      <c r="D60" s="15" t="s">
        <v>13</v>
      </c>
      <c r="E60" s="16" t="s">
        <v>99</v>
      </c>
      <c r="F60" s="16" t="s">
        <v>166</v>
      </c>
      <c r="G60" s="17">
        <v>1106468.27</v>
      </c>
      <c r="H60" s="17">
        <v>0</v>
      </c>
      <c r="I60" s="17">
        <f>1106468.27-927.27</f>
        <v>1105541</v>
      </c>
      <c r="AG60" s="19"/>
    </row>
    <row r="61" spans="1:33" s="18" customFormat="1" ht="68.25" customHeight="1">
      <c r="A61" s="12" t="s">
        <v>154</v>
      </c>
      <c r="B61" s="13">
        <v>4153748000185</v>
      </c>
      <c r="C61" s="14" t="s">
        <v>167</v>
      </c>
      <c r="D61" s="15" t="s">
        <v>13</v>
      </c>
      <c r="E61" s="16" t="s">
        <v>99</v>
      </c>
      <c r="F61" s="16" t="s">
        <v>168</v>
      </c>
      <c r="G61" s="17">
        <v>9659.09</v>
      </c>
      <c r="H61" s="17">
        <v>0</v>
      </c>
      <c r="I61" s="17">
        <v>9659.09</v>
      </c>
      <c r="AG61" s="19"/>
    </row>
    <row r="62" spans="1:33" s="18" customFormat="1" ht="68.25" customHeight="1">
      <c r="A62" s="12" t="s">
        <v>163</v>
      </c>
      <c r="B62" s="13">
        <v>63123576272</v>
      </c>
      <c r="C62" s="14" t="s">
        <v>169</v>
      </c>
      <c r="D62" s="15" t="s">
        <v>13</v>
      </c>
      <c r="E62" s="16" t="s">
        <v>99</v>
      </c>
      <c r="F62" s="16" t="s">
        <v>170</v>
      </c>
      <c r="G62" s="17">
        <v>1710.28</v>
      </c>
      <c r="H62" s="17">
        <v>0</v>
      </c>
      <c r="I62" s="17">
        <v>1710.28</v>
      </c>
      <c r="AG62" s="19"/>
    </row>
    <row r="63" spans="1:33" s="18" customFormat="1" ht="68.25" customHeight="1">
      <c r="A63" s="12" t="s">
        <v>171</v>
      </c>
      <c r="B63" s="13">
        <v>34267336253</v>
      </c>
      <c r="C63" s="14" t="s">
        <v>135</v>
      </c>
      <c r="D63" s="15" t="s">
        <v>13</v>
      </c>
      <c r="E63" s="16" t="s">
        <v>99</v>
      </c>
      <c r="F63" s="16" t="s">
        <v>172</v>
      </c>
      <c r="G63" s="17">
        <v>2137.85</v>
      </c>
      <c r="H63" s="17">
        <v>0</v>
      </c>
      <c r="I63" s="17">
        <v>2137.85</v>
      </c>
      <c r="AG63" s="19"/>
    </row>
    <row r="64" spans="1:33" s="18" customFormat="1" ht="68.25" customHeight="1">
      <c r="A64" s="12" t="s">
        <v>173</v>
      </c>
      <c r="B64" s="13">
        <v>57144567268</v>
      </c>
      <c r="C64" s="14" t="s">
        <v>135</v>
      </c>
      <c r="D64" s="15" t="s">
        <v>13</v>
      </c>
      <c r="E64" s="16" t="s">
        <v>99</v>
      </c>
      <c r="F64" s="16" t="s">
        <v>174</v>
      </c>
      <c r="G64" s="17">
        <v>1282.71</v>
      </c>
      <c r="H64" s="17">
        <v>0</v>
      </c>
      <c r="I64" s="17">
        <v>1282.71</v>
      </c>
      <c r="AG64" s="19"/>
    </row>
    <row r="65" spans="1:33" s="18" customFormat="1" ht="68.25" customHeight="1">
      <c r="A65" s="12" t="s">
        <v>175</v>
      </c>
      <c r="B65" s="13">
        <v>7618522200</v>
      </c>
      <c r="C65" s="14" t="s">
        <v>135</v>
      </c>
      <c r="D65" s="15" t="s">
        <v>13</v>
      </c>
      <c r="E65" s="16" t="s">
        <v>99</v>
      </c>
      <c r="F65" s="16" t="s">
        <v>176</v>
      </c>
      <c r="G65" s="17">
        <v>427.52</v>
      </c>
      <c r="H65" s="17">
        <v>0</v>
      </c>
      <c r="I65" s="17">
        <v>427.52</v>
      </c>
      <c r="AG65" s="19"/>
    </row>
    <row r="66" spans="1:33" s="18" customFormat="1" ht="68.25" customHeight="1">
      <c r="A66" s="12" t="s">
        <v>177</v>
      </c>
      <c r="B66" s="13">
        <v>4277042000125</v>
      </c>
      <c r="C66" s="14" t="s">
        <v>178</v>
      </c>
      <c r="D66" s="15" t="s">
        <v>13</v>
      </c>
      <c r="E66" s="16" t="s">
        <v>14</v>
      </c>
      <c r="F66" s="16" t="s">
        <v>179</v>
      </c>
      <c r="G66" s="17">
        <v>20000000</v>
      </c>
      <c r="H66" s="17">
        <v>0</v>
      </c>
      <c r="I66" s="17">
        <v>20000000</v>
      </c>
      <c r="AG66" s="19"/>
    </row>
    <row r="67" spans="1:33" s="18" customFormat="1" ht="68.25" customHeight="1">
      <c r="A67" s="12" t="s">
        <v>180</v>
      </c>
      <c r="B67" s="13">
        <v>4628111000106</v>
      </c>
      <c r="C67" s="14" t="s">
        <v>181</v>
      </c>
      <c r="D67" s="15" t="s">
        <v>13</v>
      </c>
      <c r="E67" s="16" t="s">
        <v>99</v>
      </c>
      <c r="F67" s="16" t="s">
        <v>182</v>
      </c>
      <c r="G67" s="17">
        <v>22100.71</v>
      </c>
      <c r="H67" s="17">
        <v>0</v>
      </c>
      <c r="I67" s="17">
        <v>0</v>
      </c>
      <c r="AG67" s="19"/>
    </row>
    <row r="68" spans="1:33" s="18" customFormat="1" ht="68.25" customHeight="1">
      <c r="A68" s="12" t="s">
        <v>41</v>
      </c>
      <c r="B68" s="13">
        <v>2341467000120</v>
      </c>
      <c r="C68" s="14" t="s">
        <v>183</v>
      </c>
      <c r="D68" s="15" t="s">
        <v>21</v>
      </c>
      <c r="E68" s="16" t="s">
        <v>57</v>
      </c>
      <c r="F68" s="16" t="s">
        <v>184</v>
      </c>
      <c r="G68" s="17">
        <v>611330.5</v>
      </c>
      <c r="H68" s="17">
        <v>49493.93</v>
      </c>
      <c r="I68" s="17">
        <f>26323.11+54165.5+52673.23+49493.93</f>
        <v>182655.77</v>
      </c>
      <c r="AG68" s="19"/>
    </row>
    <row r="69" spans="1:33" s="18" customFormat="1" ht="68.25" customHeight="1">
      <c r="A69" s="12" t="s">
        <v>38</v>
      </c>
      <c r="B69" s="13">
        <v>4407920000180</v>
      </c>
      <c r="C69" s="14" t="s">
        <v>185</v>
      </c>
      <c r="D69" s="15" t="s">
        <v>13</v>
      </c>
      <c r="E69" s="16" t="s">
        <v>14</v>
      </c>
      <c r="F69" s="16" t="s">
        <v>186</v>
      </c>
      <c r="G69" s="17">
        <v>108214.07</v>
      </c>
      <c r="H69" s="17">
        <v>9633.3</v>
      </c>
      <c r="I69" s="17">
        <f>9633.3+9633.3+9633.3+9633.3</f>
        <v>38533.2</v>
      </c>
      <c r="AG69" s="19"/>
    </row>
    <row r="70" spans="1:33" s="18" customFormat="1" ht="68.25" customHeight="1">
      <c r="A70" s="12" t="s">
        <v>187</v>
      </c>
      <c r="B70" s="13" t="s">
        <v>188</v>
      </c>
      <c r="C70" s="14" t="s">
        <v>189</v>
      </c>
      <c r="D70" s="15" t="s">
        <v>13</v>
      </c>
      <c r="E70" s="16" t="s">
        <v>99</v>
      </c>
      <c r="F70" s="16" t="s">
        <v>190</v>
      </c>
      <c r="G70" s="17">
        <v>10000</v>
      </c>
      <c r="H70" s="17">
        <v>0</v>
      </c>
      <c r="I70" s="17">
        <f>1011.28+8988.72</f>
        <v>10000</v>
      </c>
      <c r="AG70" s="19"/>
    </row>
    <row r="71" spans="1:33" s="18" customFormat="1" ht="68.25" customHeight="1">
      <c r="A71" s="12" t="s">
        <v>187</v>
      </c>
      <c r="B71" s="13" t="s">
        <v>188</v>
      </c>
      <c r="C71" s="14" t="s">
        <v>189</v>
      </c>
      <c r="D71" s="15" t="s">
        <v>13</v>
      </c>
      <c r="E71" s="16" t="s">
        <v>99</v>
      </c>
      <c r="F71" s="16" t="s">
        <v>191</v>
      </c>
      <c r="G71" s="17">
        <v>7500</v>
      </c>
      <c r="H71" s="17">
        <v>0</v>
      </c>
      <c r="I71" s="17">
        <v>7500</v>
      </c>
      <c r="AG71" s="19"/>
    </row>
    <row r="72" spans="1:33" s="18" customFormat="1" ht="68.25" customHeight="1">
      <c r="A72" s="12" t="s">
        <v>187</v>
      </c>
      <c r="B72" s="13" t="s">
        <v>188</v>
      </c>
      <c r="C72" s="14" t="s">
        <v>192</v>
      </c>
      <c r="D72" s="15" t="s">
        <v>13</v>
      </c>
      <c r="E72" s="16" t="s">
        <v>99</v>
      </c>
      <c r="F72" s="16" t="s">
        <v>193</v>
      </c>
      <c r="G72" s="17">
        <v>46500</v>
      </c>
      <c r="H72" s="17">
        <v>0</v>
      </c>
      <c r="I72" s="17">
        <f>8772.81+32612.19</f>
        <v>41385</v>
      </c>
      <c r="AG72" s="19"/>
    </row>
    <row r="73" spans="1:33" s="18" customFormat="1" ht="68.25" customHeight="1">
      <c r="A73" s="12" t="s">
        <v>187</v>
      </c>
      <c r="B73" s="13" t="s">
        <v>188</v>
      </c>
      <c r="C73" s="14" t="s">
        <v>194</v>
      </c>
      <c r="D73" s="15" t="s">
        <v>13</v>
      </c>
      <c r="E73" s="16" t="s">
        <v>99</v>
      </c>
      <c r="F73" s="16" t="s">
        <v>195</v>
      </c>
      <c r="G73" s="17">
        <v>15500</v>
      </c>
      <c r="H73" s="17">
        <v>0</v>
      </c>
      <c r="I73" s="17">
        <f>3095.05+11320.99</f>
        <v>14416.04</v>
      </c>
      <c r="AG73" s="19"/>
    </row>
    <row r="74" spans="1:33" s="18" customFormat="1" ht="68.25" customHeight="1">
      <c r="A74" s="12" t="s">
        <v>187</v>
      </c>
      <c r="B74" s="13" t="s">
        <v>188</v>
      </c>
      <c r="C74" s="14" t="s">
        <v>196</v>
      </c>
      <c r="D74" s="15" t="s">
        <v>13</v>
      </c>
      <c r="E74" s="16" t="s">
        <v>99</v>
      </c>
      <c r="F74" s="16" t="s">
        <v>197</v>
      </c>
      <c r="G74" s="17">
        <v>738658.65</v>
      </c>
      <c r="H74" s="17">
        <v>0</v>
      </c>
      <c r="I74" s="17">
        <v>738658.65</v>
      </c>
      <c r="AG74" s="19"/>
    </row>
    <row r="75" spans="1:33" s="18" customFormat="1" ht="68.25" customHeight="1">
      <c r="A75" s="12" t="s">
        <v>187</v>
      </c>
      <c r="B75" s="13" t="s">
        <v>188</v>
      </c>
      <c r="C75" s="14" t="s">
        <v>196</v>
      </c>
      <c r="D75" s="15" t="s">
        <v>13</v>
      </c>
      <c r="E75" s="16" t="s">
        <v>99</v>
      </c>
      <c r="F75" s="16" t="s">
        <v>198</v>
      </c>
      <c r="G75" s="17">
        <v>30644.11</v>
      </c>
      <c r="H75" s="17">
        <v>0</v>
      </c>
      <c r="I75" s="17">
        <v>30644.11</v>
      </c>
      <c r="AG75" s="19"/>
    </row>
    <row r="76" spans="1:33" s="18" customFormat="1" ht="68.25" customHeight="1">
      <c r="A76" s="12" t="s">
        <v>187</v>
      </c>
      <c r="B76" s="13" t="s">
        <v>188</v>
      </c>
      <c r="C76" s="14" t="s">
        <v>196</v>
      </c>
      <c r="D76" s="15" t="s">
        <v>13</v>
      </c>
      <c r="E76" s="16" t="s">
        <v>99</v>
      </c>
      <c r="F76" s="16" t="s">
        <v>199</v>
      </c>
      <c r="G76" s="17">
        <v>3038.64</v>
      </c>
      <c r="H76" s="17">
        <v>0</v>
      </c>
      <c r="I76" s="17">
        <v>3038.64</v>
      </c>
      <c r="AG76" s="19"/>
    </row>
    <row r="77" spans="1:33" s="18" customFormat="1" ht="68.25" customHeight="1">
      <c r="A77" s="12" t="s">
        <v>187</v>
      </c>
      <c r="B77" s="13" t="s">
        <v>188</v>
      </c>
      <c r="C77" s="14" t="s">
        <v>200</v>
      </c>
      <c r="D77" s="15" t="s">
        <v>13</v>
      </c>
      <c r="E77" s="16" t="s">
        <v>99</v>
      </c>
      <c r="F77" s="16" t="s">
        <v>201</v>
      </c>
      <c r="G77" s="17">
        <v>422569.56</v>
      </c>
      <c r="H77" s="17">
        <v>0</v>
      </c>
      <c r="I77" s="17">
        <v>422569.56</v>
      </c>
      <c r="AG77" s="19"/>
    </row>
    <row r="78" spans="1:33" s="18" customFormat="1" ht="68.25" customHeight="1">
      <c r="A78" s="12" t="s">
        <v>187</v>
      </c>
      <c r="B78" s="13" t="s">
        <v>188</v>
      </c>
      <c r="C78" s="14" t="s">
        <v>200</v>
      </c>
      <c r="D78" s="15" t="s">
        <v>13</v>
      </c>
      <c r="E78" s="16" t="s">
        <v>99</v>
      </c>
      <c r="F78" s="16" t="s">
        <v>202</v>
      </c>
      <c r="G78" s="17">
        <v>3969.99</v>
      </c>
      <c r="H78" s="17">
        <v>0</v>
      </c>
      <c r="I78" s="17">
        <v>3969.99</v>
      </c>
      <c r="AG78" s="19"/>
    </row>
    <row r="79" spans="1:33" s="18" customFormat="1" ht="68.25" customHeight="1">
      <c r="A79" s="12" t="s">
        <v>187</v>
      </c>
      <c r="B79" s="13" t="s">
        <v>188</v>
      </c>
      <c r="C79" s="14" t="s">
        <v>200</v>
      </c>
      <c r="D79" s="15" t="s">
        <v>13</v>
      </c>
      <c r="E79" s="16" t="s">
        <v>99</v>
      </c>
      <c r="F79" s="16" t="s">
        <v>203</v>
      </c>
      <c r="G79" s="17">
        <v>74486.29</v>
      </c>
      <c r="H79" s="17">
        <v>0</v>
      </c>
      <c r="I79" s="17">
        <v>74486.29</v>
      </c>
      <c r="AG79" s="19"/>
    </row>
    <row r="80" spans="1:33" s="18" customFormat="1" ht="68.25" customHeight="1">
      <c r="A80" s="12" t="s">
        <v>187</v>
      </c>
      <c r="B80" s="13" t="s">
        <v>188</v>
      </c>
      <c r="C80" s="14" t="s">
        <v>200</v>
      </c>
      <c r="D80" s="15" t="s">
        <v>13</v>
      </c>
      <c r="E80" s="16" t="s">
        <v>99</v>
      </c>
      <c r="F80" s="16" t="s">
        <v>204</v>
      </c>
      <c r="G80" s="17">
        <v>2892.5</v>
      </c>
      <c r="H80" s="17">
        <v>0</v>
      </c>
      <c r="I80" s="17">
        <v>2892.5</v>
      </c>
      <c r="AG80" s="19"/>
    </row>
    <row r="81" spans="1:33" s="18" customFormat="1" ht="68.25" customHeight="1">
      <c r="A81" s="12" t="s">
        <v>205</v>
      </c>
      <c r="B81" s="13">
        <v>43638589234</v>
      </c>
      <c r="C81" s="14" t="s">
        <v>206</v>
      </c>
      <c r="D81" s="15" t="s">
        <v>13</v>
      </c>
      <c r="E81" s="16" t="s">
        <v>99</v>
      </c>
      <c r="F81" s="16" t="s">
        <v>207</v>
      </c>
      <c r="G81" s="17">
        <v>1000</v>
      </c>
      <c r="H81" s="17">
        <v>0</v>
      </c>
      <c r="I81" s="17">
        <v>1000</v>
      </c>
      <c r="AG81" s="19"/>
    </row>
    <row r="82" spans="1:33" s="18" customFormat="1" ht="68.25" customHeight="1">
      <c r="A82" s="12" t="s">
        <v>38</v>
      </c>
      <c r="B82" s="13">
        <v>4407920000180</v>
      </c>
      <c r="C82" s="14" t="s">
        <v>208</v>
      </c>
      <c r="D82" s="15" t="s">
        <v>13</v>
      </c>
      <c r="E82" s="16" t="s">
        <v>99</v>
      </c>
      <c r="F82" s="16" t="s">
        <v>209</v>
      </c>
      <c r="G82" s="17">
        <v>88.43</v>
      </c>
      <c r="H82" s="17">
        <v>0</v>
      </c>
      <c r="I82" s="17">
        <v>88.43</v>
      </c>
      <c r="AG82" s="19"/>
    </row>
    <row r="83" spans="1:33" s="18" customFormat="1" ht="68.25" customHeight="1">
      <c r="A83" s="12" t="s">
        <v>52</v>
      </c>
      <c r="B83" s="13">
        <v>33000118000179</v>
      </c>
      <c r="C83" s="14" t="s">
        <v>210</v>
      </c>
      <c r="D83" s="15" t="s">
        <v>13</v>
      </c>
      <c r="E83" s="16" t="s">
        <v>99</v>
      </c>
      <c r="F83" s="16" t="s">
        <v>211</v>
      </c>
      <c r="G83" s="17">
        <v>32.56</v>
      </c>
      <c r="H83" s="17">
        <v>0</v>
      </c>
      <c r="I83" s="17">
        <v>32.56</v>
      </c>
      <c r="AG83" s="19"/>
    </row>
    <row r="84" spans="1:33" s="18" customFormat="1" ht="68.25" customHeight="1">
      <c r="A84" s="12" t="s">
        <v>212</v>
      </c>
      <c r="B84" s="13">
        <v>23980958272</v>
      </c>
      <c r="C84" s="14" t="s">
        <v>213</v>
      </c>
      <c r="D84" s="15" t="s">
        <v>13</v>
      </c>
      <c r="E84" s="16" t="s">
        <v>99</v>
      </c>
      <c r="F84" s="16" t="s">
        <v>214</v>
      </c>
      <c r="G84" s="17">
        <v>1563.16</v>
      </c>
      <c r="H84" s="17">
        <v>0</v>
      </c>
      <c r="I84" s="17">
        <v>1563.16</v>
      </c>
      <c r="AG84" s="19"/>
    </row>
    <row r="85" spans="1:33" s="18" customFormat="1" ht="68.25" customHeight="1">
      <c r="A85" s="12" t="s">
        <v>215</v>
      </c>
      <c r="B85" s="13">
        <v>63813874249</v>
      </c>
      <c r="C85" s="14" t="s">
        <v>135</v>
      </c>
      <c r="D85" s="15" t="s">
        <v>13</v>
      </c>
      <c r="E85" s="16" t="s">
        <v>99</v>
      </c>
      <c r="F85" s="16" t="s">
        <v>216</v>
      </c>
      <c r="G85" s="17">
        <v>3420.56</v>
      </c>
      <c r="H85" s="17">
        <v>0</v>
      </c>
      <c r="I85" s="17">
        <v>3420.56</v>
      </c>
      <c r="AG85" s="19"/>
    </row>
    <row r="86" spans="1:33" s="18" customFormat="1" ht="68.25" customHeight="1">
      <c r="A86" s="12" t="s">
        <v>154</v>
      </c>
      <c r="B86" s="13">
        <v>4153748000185</v>
      </c>
      <c r="C86" s="14" t="s">
        <v>217</v>
      </c>
      <c r="D86" s="15" t="s">
        <v>13</v>
      </c>
      <c r="E86" s="16" t="s">
        <v>99</v>
      </c>
      <c r="F86" s="16" t="s">
        <v>218</v>
      </c>
      <c r="G86" s="17">
        <v>5718.18</v>
      </c>
      <c r="H86" s="17">
        <v>0</v>
      </c>
      <c r="I86" s="17">
        <v>5718.18</v>
      </c>
      <c r="AG86" s="19"/>
    </row>
    <row r="87" spans="1:33" s="18" customFormat="1" ht="68.25" customHeight="1">
      <c r="A87" s="12" t="s">
        <v>187</v>
      </c>
      <c r="B87" s="13" t="s">
        <v>188</v>
      </c>
      <c r="C87" s="14" t="s">
        <v>219</v>
      </c>
      <c r="D87" s="15" t="s">
        <v>13</v>
      </c>
      <c r="E87" s="16" t="s">
        <v>99</v>
      </c>
      <c r="F87" s="16" t="s">
        <v>220</v>
      </c>
      <c r="G87" s="17">
        <v>4729072.48</v>
      </c>
      <c r="H87" s="17">
        <v>0</v>
      </c>
      <c r="I87" s="17">
        <f>2695726.72+1048207.38+7927.2</f>
        <v>3751861.3000000003</v>
      </c>
      <c r="AG87" s="19"/>
    </row>
    <row r="88" spans="1:33" s="18" customFormat="1" ht="68.25" customHeight="1">
      <c r="A88" s="12" t="s">
        <v>187</v>
      </c>
      <c r="B88" s="13" t="s">
        <v>188</v>
      </c>
      <c r="C88" s="14" t="s">
        <v>219</v>
      </c>
      <c r="D88" s="15" t="s">
        <v>13</v>
      </c>
      <c r="E88" s="16" t="s">
        <v>99</v>
      </c>
      <c r="F88" s="16" t="s">
        <v>221</v>
      </c>
      <c r="G88" s="17">
        <v>1919967.6</v>
      </c>
      <c r="H88" s="17">
        <v>0</v>
      </c>
      <c r="I88" s="17">
        <v>1919967.6</v>
      </c>
      <c r="AG88" s="19"/>
    </row>
    <row r="89" spans="1:33" s="18" customFormat="1" ht="68.25" customHeight="1">
      <c r="A89" s="12" t="s">
        <v>187</v>
      </c>
      <c r="B89" s="13" t="s">
        <v>188</v>
      </c>
      <c r="C89" s="14" t="s">
        <v>219</v>
      </c>
      <c r="D89" s="15" t="s">
        <v>13</v>
      </c>
      <c r="E89" s="16" t="s">
        <v>99</v>
      </c>
      <c r="F89" s="16" t="s">
        <v>222</v>
      </c>
      <c r="G89" s="17">
        <v>2449250.23</v>
      </c>
      <c r="H89" s="17">
        <v>0</v>
      </c>
      <c r="I89" s="17">
        <v>2449250.23</v>
      </c>
      <c r="AG89" s="19"/>
    </row>
    <row r="90" spans="1:33" s="18" customFormat="1" ht="68.25" customHeight="1">
      <c r="A90" s="12" t="s">
        <v>187</v>
      </c>
      <c r="B90" s="13" t="s">
        <v>188</v>
      </c>
      <c r="C90" s="14" t="s">
        <v>219</v>
      </c>
      <c r="D90" s="15" t="s">
        <v>13</v>
      </c>
      <c r="E90" s="16" t="s">
        <v>99</v>
      </c>
      <c r="F90" s="16" t="s">
        <v>223</v>
      </c>
      <c r="G90" s="17">
        <v>1424514.4</v>
      </c>
      <c r="H90" s="17">
        <v>0</v>
      </c>
      <c r="I90" s="17">
        <v>1424514.4</v>
      </c>
      <c r="AG90" s="19"/>
    </row>
    <row r="91" spans="1:33" s="18" customFormat="1" ht="68.25" customHeight="1">
      <c r="A91" s="12" t="s">
        <v>187</v>
      </c>
      <c r="B91" s="13" t="s">
        <v>188</v>
      </c>
      <c r="C91" s="14" t="s">
        <v>219</v>
      </c>
      <c r="D91" s="15" t="s">
        <v>13</v>
      </c>
      <c r="E91" s="16" t="s">
        <v>99</v>
      </c>
      <c r="F91" s="16" t="s">
        <v>224</v>
      </c>
      <c r="G91" s="17">
        <v>715537.21</v>
      </c>
      <c r="H91" s="17">
        <v>0</v>
      </c>
      <c r="I91" s="17">
        <v>715537.21</v>
      </c>
      <c r="AG91" s="19"/>
    </row>
    <row r="92" spans="1:33" s="18" customFormat="1" ht="68.25" customHeight="1">
      <c r="A92" s="12" t="s">
        <v>187</v>
      </c>
      <c r="B92" s="13" t="s">
        <v>188</v>
      </c>
      <c r="C92" s="14" t="s">
        <v>219</v>
      </c>
      <c r="D92" s="15" t="s">
        <v>13</v>
      </c>
      <c r="E92" s="16" t="s">
        <v>99</v>
      </c>
      <c r="F92" s="16" t="s">
        <v>225</v>
      </c>
      <c r="G92" s="17">
        <v>694432.2</v>
      </c>
      <c r="H92" s="17">
        <v>0</v>
      </c>
      <c r="I92" s="17">
        <v>694432.2</v>
      </c>
      <c r="AG92" s="19"/>
    </row>
    <row r="93" spans="1:33" s="18" customFormat="1" ht="68.25" customHeight="1">
      <c r="A93" s="12" t="s">
        <v>187</v>
      </c>
      <c r="B93" s="13" t="s">
        <v>188</v>
      </c>
      <c r="C93" s="14" t="s">
        <v>219</v>
      </c>
      <c r="D93" s="15" t="s">
        <v>13</v>
      </c>
      <c r="E93" s="16" t="s">
        <v>99</v>
      </c>
      <c r="F93" s="16" t="s">
        <v>226</v>
      </c>
      <c r="G93" s="17">
        <v>235041.5</v>
      </c>
      <c r="H93" s="17">
        <v>0</v>
      </c>
      <c r="I93" s="17">
        <v>235041.5</v>
      </c>
      <c r="AG93" s="19"/>
    </row>
    <row r="94" spans="1:33" s="18" customFormat="1" ht="68.25" customHeight="1">
      <c r="A94" s="12" t="s">
        <v>187</v>
      </c>
      <c r="B94" s="13" t="s">
        <v>188</v>
      </c>
      <c r="C94" s="14" t="s">
        <v>219</v>
      </c>
      <c r="D94" s="15" t="s">
        <v>13</v>
      </c>
      <c r="E94" s="16" t="s">
        <v>99</v>
      </c>
      <c r="F94" s="16" t="s">
        <v>227</v>
      </c>
      <c r="G94" s="17">
        <v>153611</v>
      </c>
      <c r="H94" s="17">
        <v>0</v>
      </c>
      <c r="I94" s="17">
        <v>153611</v>
      </c>
      <c r="AG94" s="19"/>
    </row>
    <row r="95" spans="1:33" s="18" customFormat="1" ht="68.25" customHeight="1">
      <c r="A95" s="12" t="s">
        <v>187</v>
      </c>
      <c r="B95" s="13" t="s">
        <v>188</v>
      </c>
      <c r="C95" s="14" t="s">
        <v>219</v>
      </c>
      <c r="D95" s="15" t="s">
        <v>13</v>
      </c>
      <c r="E95" s="16" t="s">
        <v>99</v>
      </c>
      <c r="F95" s="16" t="s">
        <v>228</v>
      </c>
      <c r="G95" s="17">
        <v>95476</v>
      </c>
      <c r="H95" s="17">
        <v>0</v>
      </c>
      <c r="I95" s="17">
        <v>95476</v>
      </c>
      <c r="AG95" s="19"/>
    </row>
    <row r="96" spans="1:33" s="18" customFormat="1" ht="68.25" customHeight="1">
      <c r="A96" s="12" t="s">
        <v>187</v>
      </c>
      <c r="B96" s="13" t="s">
        <v>188</v>
      </c>
      <c r="C96" s="14" t="s">
        <v>219</v>
      </c>
      <c r="D96" s="15" t="s">
        <v>13</v>
      </c>
      <c r="E96" s="16" t="s">
        <v>99</v>
      </c>
      <c r="F96" s="16" t="s">
        <v>229</v>
      </c>
      <c r="G96" s="17">
        <v>62588.73</v>
      </c>
      <c r="H96" s="17">
        <v>0</v>
      </c>
      <c r="I96" s="17">
        <v>62588.73</v>
      </c>
      <c r="AG96" s="19"/>
    </row>
    <row r="97" spans="1:33" s="18" customFormat="1" ht="68.25" customHeight="1">
      <c r="A97" s="12" t="s">
        <v>187</v>
      </c>
      <c r="B97" s="13" t="s">
        <v>188</v>
      </c>
      <c r="C97" s="14" t="s">
        <v>219</v>
      </c>
      <c r="D97" s="15" t="s">
        <v>13</v>
      </c>
      <c r="E97" s="16" t="s">
        <v>99</v>
      </c>
      <c r="F97" s="16" t="s">
        <v>230</v>
      </c>
      <c r="G97" s="17">
        <v>25246.59</v>
      </c>
      <c r="H97" s="17">
        <v>0</v>
      </c>
      <c r="I97" s="17">
        <v>25246.59</v>
      </c>
      <c r="AG97" s="19"/>
    </row>
    <row r="98" spans="1:33" s="18" customFormat="1" ht="68.25" customHeight="1">
      <c r="A98" s="12" t="s">
        <v>187</v>
      </c>
      <c r="B98" s="13" t="s">
        <v>188</v>
      </c>
      <c r="C98" s="14" t="s">
        <v>219</v>
      </c>
      <c r="D98" s="15" t="s">
        <v>13</v>
      </c>
      <c r="E98" s="16" t="s">
        <v>99</v>
      </c>
      <c r="F98" s="16" t="s">
        <v>231</v>
      </c>
      <c r="G98" s="17">
        <v>17553.93</v>
      </c>
      <c r="H98" s="17">
        <v>0</v>
      </c>
      <c r="I98" s="17">
        <v>17553.93</v>
      </c>
      <c r="AG98" s="19"/>
    </row>
    <row r="99" spans="1:33" s="18" customFormat="1" ht="68.25" customHeight="1">
      <c r="A99" s="12" t="s">
        <v>187</v>
      </c>
      <c r="B99" s="13" t="s">
        <v>188</v>
      </c>
      <c r="C99" s="14" t="s">
        <v>219</v>
      </c>
      <c r="D99" s="15" t="s">
        <v>13</v>
      </c>
      <c r="E99" s="16" t="s">
        <v>99</v>
      </c>
      <c r="F99" s="16" t="s">
        <v>232</v>
      </c>
      <c r="G99" s="17">
        <v>7518.29</v>
      </c>
      <c r="H99" s="17">
        <v>0</v>
      </c>
      <c r="I99" s="17">
        <v>7518.29</v>
      </c>
      <c r="AG99" s="19"/>
    </row>
    <row r="100" spans="1:33" s="18" customFormat="1" ht="68.25" customHeight="1">
      <c r="A100" s="12" t="s">
        <v>187</v>
      </c>
      <c r="B100" s="13" t="s">
        <v>188</v>
      </c>
      <c r="C100" s="14" t="s">
        <v>219</v>
      </c>
      <c r="D100" s="15" t="s">
        <v>13</v>
      </c>
      <c r="E100" s="16" t="s">
        <v>99</v>
      </c>
      <c r="F100" s="16" t="s">
        <v>233</v>
      </c>
      <c r="G100" s="17">
        <v>1650</v>
      </c>
      <c r="H100" s="17">
        <v>0</v>
      </c>
      <c r="I100" s="17">
        <v>1650</v>
      </c>
      <c r="AG100" s="19"/>
    </row>
    <row r="101" spans="1:33" s="18" customFormat="1" ht="68.25" customHeight="1">
      <c r="A101" s="12" t="s">
        <v>187</v>
      </c>
      <c r="B101" s="13" t="s">
        <v>188</v>
      </c>
      <c r="C101" s="14" t="s">
        <v>219</v>
      </c>
      <c r="D101" s="15" t="s">
        <v>13</v>
      </c>
      <c r="E101" s="16" t="s">
        <v>99</v>
      </c>
      <c r="F101" s="16" t="s">
        <v>234</v>
      </c>
      <c r="G101" s="17">
        <v>1369.27</v>
      </c>
      <c r="H101" s="17">
        <v>0</v>
      </c>
      <c r="I101" s="17">
        <v>1369.27</v>
      </c>
      <c r="AG101" s="19"/>
    </row>
    <row r="102" spans="1:33" s="18" customFormat="1" ht="68.25" customHeight="1">
      <c r="A102" s="12" t="s">
        <v>137</v>
      </c>
      <c r="B102" s="13">
        <v>29979036001031</v>
      </c>
      <c r="C102" s="14" t="s">
        <v>235</v>
      </c>
      <c r="D102" s="15" t="s">
        <v>13</v>
      </c>
      <c r="E102" s="16" t="s">
        <v>99</v>
      </c>
      <c r="F102" s="16" t="s">
        <v>236</v>
      </c>
      <c r="G102" s="17">
        <v>81339.38</v>
      </c>
      <c r="H102" s="17">
        <v>0</v>
      </c>
      <c r="I102" s="17">
        <v>81339.38</v>
      </c>
      <c r="AG102" s="19"/>
    </row>
    <row r="103" spans="1:33" s="18" customFormat="1" ht="68.25" customHeight="1">
      <c r="A103" s="12" t="s">
        <v>137</v>
      </c>
      <c r="B103" s="13">
        <v>29979036001031</v>
      </c>
      <c r="C103" s="14" t="s">
        <v>235</v>
      </c>
      <c r="D103" s="15" t="s">
        <v>13</v>
      </c>
      <c r="E103" s="16" t="s">
        <v>99</v>
      </c>
      <c r="F103" s="16" t="s">
        <v>237</v>
      </c>
      <c r="G103" s="17">
        <v>258.13</v>
      </c>
      <c r="H103" s="17">
        <v>0</v>
      </c>
      <c r="I103" s="17">
        <v>258.13</v>
      </c>
      <c r="AG103" s="19"/>
    </row>
    <row r="104" spans="1:33" s="18" customFormat="1" ht="68.25" customHeight="1">
      <c r="A104" s="12" t="s">
        <v>187</v>
      </c>
      <c r="B104" s="13" t="s">
        <v>188</v>
      </c>
      <c r="C104" s="14" t="s">
        <v>219</v>
      </c>
      <c r="D104" s="15" t="s">
        <v>13</v>
      </c>
      <c r="E104" s="16" t="s">
        <v>99</v>
      </c>
      <c r="F104" s="16" t="s">
        <v>238</v>
      </c>
      <c r="G104" s="17">
        <v>785098.22</v>
      </c>
      <c r="H104" s="17">
        <v>0</v>
      </c>
      <c r="I104" s="17">
        <f>254545.13+439757.56</f>
        <v>694302.69</v>
      </c>
      <c r="AG104" s="19"/>
    </row>
    <row r="105" spans="1:33" s="18" customFormat="1" ht="68.25" customHeight="1">
      <c r="A105" s="12" t="s">
        <v>187</v>
      </c>
      <c r="B105" s="13" t="s">
        <v>188</v>
      </c>
      <c r="C105" s="14" t="s">
        <v>219</v>
      </c>
      <c r="D105" s="15" t="s">
        <v>13</v>
      </c>
      <c r="E105" s="16" t="s">
        <v>99</v>
      </c>
      <c r="F105" s="16" t="s">
        <v>239</v>
      </c>
      <c r="G105" s="17">
        <v>123860.68</v>
      </c>
      <c r="H105" s="17">
        <v>0</v>
      </c>
      <c r="I105" s="17">
        <v>123860.68</v>
      </c>
      <c r="AG105" s="19"/>
    </row>
    <row r="106" spans="1:33" s="18" customFormat="1" ht="68.25" customHeight="1">
      <c r="A106" s="12" t="s">
        <v>187</v>
      </c>
      <c r="B106" s="13" t="s">
        <v>188</v>
      </c>
      <c r="C106" s="14" t="s">
        <v>219</v>
      </c>
      <c r="D106" s="15" t="s">
        <v>13</v>
      </c>
      <c r="E106" s="16" t="s">
        <v>99</v>
      </c>
      <c r="F106" s="16" t="s">
        <v>240</v>
      </c>
      <c r="G106" s="17">
        <v>50865.47</v>
      </c>
      <c r="H106" s="17">
        <v>0</v>
      </c>
      <c r="I106" s="17">
        <v>50865.47</v>
      </c>
      <c r="AG106" s="19"/>
    </row>
    <row r="107" spans="1:33" s="18" customFormat="1" ht="68.25" customHeight="1">
      <c r="A107" s="12" t="s">
        <v>187</v>
      </c>
      <c r="B107" s="13" t="s">
        <v>188</v>
      </c>
      <c r="C107" s="14" t="s">
        <v>219</v>
      </c>
      <c r="D107" s="15" t="s">
        <v>13</v>
      </c>
      <c r="E107" s="16" t="s">
        <v>99</v>
      </c>
      <c r="F107" s="16" t="s">
        <v>241</v>
      </c>
      <c r="G107" s="17">
        <v>47085.65</v>
      </c>
      <c r="H107" s="17">
        <v>0</v>
      </c>
      <c r="I107" s="17">
        <v>47085.65</v>
      </c>
      <c r="AG107" s="19"/>
    </row>
    <row r="108" spans="1:33" s="18" customFormat="1" ht="68.25" customHeight="1">
      <c r="A108" s="12" t="s">
        <v>187</v>
      </c>
      <c r="B108" s="13" t="s">
        <v>188</v>
      </c>
      <c r="C108" s="14" t="s">
        <v>219</v>
      </c>
      <c r="D108" s="15" t="s">
        <v>13</v>
      </c>
      <c r="E108" s="16" t="s">
        <v>99</v>
      </c>
      <c r="F108" s="16" t="s">
        <v>242</v>
      </c>
      <c r="G108" s="17">
        <v>33205.73</v>
      </c>
      <c r="H108" s="17">
        <v>0</v>
      </c>
      <c r="I108" s="17">
        <v>33205.73</v>
      </c>
      <c r="AG108" s="19"/>
    </row>
    <row r="109" spans="1:33" s="18" customFormat="1" ht="68.25" customHeight="1">
      <c r="A109" s="12" t="s">
        <v>187</v>
      </c>
      <c r="B109" s="13" t="s">
        <v>188</v>
      </c>
      <c r="C109" s="14" t="s">
        <v>219</v>
      </c>
      <c r="D109" s="15" t="s">
        <v>13</v>
      </c>
      <c r="E109" s="16" t="s">
        <v>99</v>
      </c>
      <c r="F109" s="16" t="s">
        <v>243</v>
      </c>
      <c r="G109" s="17">
        <v>24828.23</v>
      </c>
      <c r="H109" s="17">
        <v>0</v>
      </c>
      <c r="I109" s="17">
        <v>24828.23</v>
      </c>
      <c r="AG109" s="19"/>
    </row>
    <row r="110" spans="1:33" s="18" customFormat="1" ht="68.25" customHeight="1">
      <c r="A110" s="12" t="s">
        <v>187</v>
      </c>
      <c r="B110" s="13" t="s">
        <v>188</v>
      </c>
      <c r="C110" s="14" t="s">
        <v>219</v>
      </c>
      <c r="D110" s="15" t="s">
        <v>13</v>
      </c>
      <c r="E110" s="16" t="s">
        <v>99</v>
      </c>
      <c r="F110" s="16" t="s">
        <v>244</v>
      </c>
      <c r="G110" s="17">
        <v>18804.57</v>
      </c>
      <c r="H110" s="17">
        <v>0</v>
      </c>
      <c r="I110" s="17">
        <v>18804.57</v>
      </c>
      <c r="AG110" s="19"/>
    </row>
    <row r="111" spans="1:33" s="18" customFormat="1" ht="68.25" customHeight="1">
      <c r="A111" s="12" t="s">
        <v>187</v>
      </c>
      <c r="B111" s="13" t="s">
        <v>188</v>
      </c>
      <c r="C111" s="14" t="s">
        <v>219</v>
      </c>
      <c r="D111" s="15" t="s">
        <v>13</v>
      </c>
      <c r="E111" s="16" t="s">
        <v>99</v>
      </c>
      <c r="F111" s="16" t="s">
        <v>245</v>
      </c>
      <c r="G111" s="17">
        <v>10816.35</v>
      </c>
      <c r="H111" s="17">
        <v>0</v>
      </c>
      <c r="I111" s="17">
        <v>10816.35</v>
      </c>
      <c r="AG111" s="19"/>
    </row>
    <row r="112" spans="1:33" s="18" customFormat="1" ht="68.25" customHeight="1">
      <c r="A112" s="12" t="s">
        <v>187</v>
      </c>
      <c r="B112" s="13" t="s">
        <v>188</v>
      </c>
      <c r="C112" s="14" t="s">
        <v>219</v>
      </c>
      <c r="D112" s="15" t="s">
        <v>13</v>
      </c>
      <c r="E112" s="16" t="s">
        <v>99</v>
      </c>
      <c r="F112" s="16" t="s">
        <v>246</v>
      </c>
      <c r="G112" s="17">
        <v>6136.87</v>
      </c>
      <c r="H112" s="17">
        <v>0</v>
      </c>
      <c r="I112" s="17">
        <v>6136.87</v>
      </c>
      <c r="AG112" s="19"/>
    </row>
    <row r="113" spans="1:33" s="18" customFormat="1" ht="68.25" customHeight="1">
      <c r="A113" s="12" t="s">
        <v>187</v>
      </c>
      <c r="B113" s="13" t="s">
        <v>188</v>
      </c>
      <c r="C113" s="14" t="s">
        <v>219</v>
      </c>
      <c r="D113" s="15" t="s">
        <v>13</v>
      </c>
      <c r="E113" s="16" t="s">
        <v>99</v>
      </c>
      <c r="F113" s="16" t="s">
        <v>247</v>
      </c>
      <c r="G113" s="17">
        <v>5978.7</v>
      </c>
      <c r="H113" s="17">
        <v>0</v>
      </c>
      <c r="I113" s="17">
        <v>5978.7</v>
      </c>
      <c r="AG113" s="19"/>
    </row>
    <row r="114" spans="1:33" s="18" customFormat="1" ht="68.25" customHeight="1">
      <c r="A114" s="12" t="s">
        <v>187</v>
      </c>
      <c r="B114" s="13" t="s">
        <v>188</v>
      </c>
      <c r="C114" s="14" t="s">
        <v>219</v>
      </c>
      <c r="D114" s="15" t="s">
        <v>13</v>
      </c>
      <c r="E114" s="16" t="s">
        <v>99</v>
      </c>
      <c r="F114" s="16" t="s">
        <v>248</v>
      </c>
      <c r="G114" s="17">
        <v>3697.08</v>
      </c>
      <c r="H114" s="17">
        <v>0</v>
      </c>
      <c r="I114" s="17">
        <v>3697.08</v>
      </c>
      <c r="AG114" s="19"/>
    </row>
    <row r="115" spans="1:33" s="18" customFormat="1" ht="68.25" customHeight="1">
      <c r="A115" s="12" t="s">
        <v>187</v>
      </c>
      <c r="B115" s="13" t="s">
        <v>188</v>
      </c>
      <c r="C115" s="14" t="s">
        <v>219</v>
      </c>
      <c r="D115" s="15" t="s">
        <v>13</v>
      </c>
      <c r="E115" s="16" t="s">
        <v>99</v>
      </c>
      <c r="F115" s="16" t="s">
        <v>249</v>
      </c>
      <c r="G115" s="17">
        <v>2247.81</v>
      </c>
      <c r="H115" s="17">
        <v>0</v>
      </c>
      <c r="I115" s="17">
        <v>2247.81</v>
      </c>
      <c r="AG115" s="19"/>
    </row>
    <row r="116" spans="1:33" s="18" customFormat="1" ht="68.25" customHeight="1">
      <c r="A116" s="12" t="s">
        <v>187</v>
      </c>
      <c r="B116" s="13" t="s">
        <v>188</v>
      </c>
      <c r="C116" s="14" t="s">
        <v>219</v>
      </c>
      <c r="D116" s="15" t="s">
        <v>13</v>
      </c>
      <c r="E116" s="16" t="s">
        <v>99</v>
      </c>
      <c r="F116" s="16" t="s">
        <v>250</v>
      </c>
      <c r="G116" s="17">
        <v>2167.28</v>
      </c>
      <c r="H116" s="17">
        <v>0</v>
      </c>
      <c r="I116" s="17">
        <v>2167.28</v>
      </c>
      <c r="AG116" s="19"/>
    </row>
    <row r="117" spans="1:33" s="18" customFormat="1" ht="68.25" customHeight="1">
      <c r="A117" s="12" t="s">
        <v>187</v>
      </c>
      <c r="B117" s="13" t="s">
        <v>188</v>
      </c>
      <c r="C117" s="14" t="s">
        <v>219</v>
      </c>
      <c r="D117" s="15" t="s">
        <v>13</v>
      </c>
      <c r="E117" s="16" t="s">
        <v>99</v>
      </c>
      <c r="F117" s="16" t="s">
        <v>251</v>
      </c>
      <c r="G117" s="17">
        <v>1999.62</v>
      </c>
      <c r="H117" s="17">
        <v>0</v>
      </c>
      <c r="I117" s="17">
        <v>1999.62</v>
      </c>
      <c r="AG117" s="19"/>
    </row>
    <row r="118" spans="1:33" s="18" customFormat="1" ht="68.25" customHeight="1">
      <c r="A118" s="12" t="s">
        <v>187</v>
      </c>
      <c r="B118" s="13" t="s">
        <v>188</v>
      </c>
      <c r="C118" s="14" t="s">
        <v>219</v>
      </c>
      <c r="D118" s="15" t="s">
        <v>13</v>
      </c>
      <c r="E118" s="16" t="s">
        <v>99</v>
      </c>
      <c r="F118" s="16" t="s">
        <v>252</v>
      </c>
      <c r="G118" s="17">
        <v>225.78</v>
      </c>
      <c r="H118" s="17">
        <v>0</v>
      </c>
      <c r="I118" s="17">
        <v>225.78</v>
      </c>
      <c r="AG118" s="19"/>
    </row>
    <row r="119" spans="1:33" s="18" customFormat="1" ht="68.25" customHeight="1">
      <c r="A119" s="12" t="s">
        <v>137</v>
      </c>
      <c r="B119" s="13">
        <v>29979036001031</v>
      </c>
      <c r="C119" s="14" t="s">
        <v>235</v>
      </c>
      <c r="D119" s="15" t="s">
        <v>13</v>
      </c>
      <c r="E119" s="16" t="s">
        <v>99</v>
      </c>
      <c r="F119" s="16" t="s">
        <v>253</v>
      </c>
      <c r="G119" s="17">
        <v>15304.67</v>
      </c>
      <c r="H119" s="17">
        <v>0</v>
      </c>
      <c r="I119" s="17">
        <v>15304.67</v>
      </c>
      <c r="AG119" s="19"/>
    </row>
    <row r="120" spans="1:33" s="18" customFormat="1" ht="68.25" customHeight="1">
      <c r="A120" s="12" t="s">
        <v>187</v>
      </c>
      <c r="B120" s="13" t="s">
        <v>188</v>
      </c>
      <c r="C120" s="14" t="s">
        <v>254</v>
      </c>
      <c r="D120" s="15" t="s">
        <v>13</v>
      </c>
      <c r="E120" s="16" t="s">
        <v>99</v>
      </c>
      <c r="F120" s="16" t="s">
        <v>255</v>
      </c>
      <c r="G120" s="17">
        <v>1980778.68</v>
      </c>
      <c r="H120" s="17">
        <v>0</v>
      </c>
      <c r="I120" s="17">
        <f>283946.05+1530856.74+863.13</f>
        <v>1815665.92</v>
      </c>
      <c r="AG120" s="19"/>
    </row>
    <row r="121" spans="1:33" s="18" customFormat="1" ht="68.25" customHeight="1">
      <c r="A121" s="12" t="s">
        <v>187</v>
      </c>
      <c r="B121" s="13" t="s">
        <v>188</v>
      </c>
      <c r="C121" s="14" t="s">
        <v>254</v>
      </c>
      <c r="D121" s="15" t="s">
        <v>13</v>
      </c>
      <c r="E121" s="16" t="s">
        <v>99</v>
      </c>
      <c r="F121" s="16" t="s">
        <v>256</v>
      </c>
      <c r="G121" s="17">
        <v>128605.69</v>
      </c>
      <c r="H121" s="17">
        <v>0</v>
      </c>
      <c r="I121" s="17">
        <v>128605.69</v>
      </c>
      <c r="AG121" s="19"/>
    </row>
    <row r="122" spans="1:33" s="18" customFormat="1" ht="68.25" customHeight="1">
      <c r="A122" s="12" t="s">
        <v>187</v>
      </c>
      <c r="B122" s="13" t="s">
        <v>188</v>
      </c>
      <c r="C122" s="14" t="s">
        <v>254</v>
      </c>
      <c r="D122" s="15" t="s">
        <v>13</v>
      </c>
      <c r="E122" s="16" t="s">
        <v>99</v>
      </c>
      <c r="F122" s="16" t="s">
        <v>257</v>
      </c>
      <c r="G122" s="17">
        <v>15931.97</v>
      </c>
      <c r="H122" s="17">
        <v>0</v>
      </c>
      <c r="I122" s="17">
        <v>15931.97</v>
      </c>
      <c r="AG122" s="19"/>
    </row>
    <row r="123" spans="1:33" s="18" customFormat="1" ht="68.25" customHeight="1">
      <c r="A123" s="12" t="s">
        <v>187</v>
      </c>
      <c r="B123" s="13" t="s">
        <v>188</v>
      </c>
      <c r="C123" s="14" t="s">
        <v>189</v>
      </c>
      <c r="D123" s="15" t="s">
        <v>13</v>
      </c>
      <c r="E123" s="16" t="s">
        <v>99</v>
      </c>
      <c r="F123" s="16" t="s">
        <v>258</v>
      </c>
      <c r="G123" s="17">
        <v>1082847.71</v>
      </c>
      <c r="H123" s="17">
        <v>0</v>
      </c>
      <c r="I123" s="17">
        <f>167371.4+692499.98</f>
        <v>859871.38</v>
      </c>
      <c r="AG123" s="19"/>
    </row>
    <row r="124" spans="1:33" s="18" customFormat="1" ht="68.25" customHeight="1">
      <c r="A124" s="12" t="s">
        <v>187</v>
      </c>
      <c r="B124" s="13" t="s">
        <v>188</v>
      </c>
      <c r="C124" s="14" t="s">
        <v>254</v>
      </c>
      <c r="D124" s="15" t="s">
        <v>13</v>
      </c>
      <c r="E124" s="16" t="s">
        <v>99</v>
      </c>
      <c r="F124" s="16" t="s">
        <v>259</v>
      </c>
      <c r="G124" s="17">
        <v>92994</v>
      </c>
      <c r="H124" s="17">
        <v>0</v>
      </c>
      <c r="I124" s="17">
        <v>92994</v>
      </c>
      <c r="AG124" s="19"/>
    </row>
    <row r="125" spans="1:33" s="18" customFormat="1" ht="68.25" customHeight="1">
      <c r="A125" s="12" t="s">
        <v>187</v>
      </c>
      <c r="B125" s="13" t="s">
        <v>188</v>
      </c>
      <c r="C125" s="14" t="s">
        <v>260</v>
      </c>
      <c r="D125" s="15" t="s">
        <v>13</v>
      </c>
      <c r="E125" s="16" t="s">
        <v>99</v>
      </c>
      <c r="F125" s="16" t="s">
        <v>261</v>
      </c>
      <c r="G125" s="17">
        <v>1090690.32</v>
      </c>
      <c r="H125" s="17">
        <v>0</v>
      </c>
      <c r="I125" s="17">
        <f>154521.33+805158.99</f>
        <v>959680.32</v>
      </c>
      <c r="AG125" s="19"/>
    </row>
    <row r="126" spans="1:33" s="18" customFormat="1" ht="68.25" customHeight="1">
      <c r="A126" s="12" t="s">
        <v>187</v>
      </c>
      <c r="B126" s="13" t="s">
        <v>188</v>
      </c>
      <c r="C126" s="14" t="s">
        <v>194</v>
      </c>
      <c r="D126" s="15" t="s">
        <v>13</v>
      </c>
      <c r="E126" s="16" t="s">
        <v>99</v>
      </c>
      <c r="F126" s="16" t="s">
        <v>262</v>
      </c>
      <c r="G126" s="17">
        <v>196587.75</v>
      </c>
      <c r="H126" s="17">
        <v>0</v>
      </c>
      <c r="I126" s="17">
        <f>33325.94+120698.51</f>
        <v>154024.45</v>
      </c>
      <c r="AG126" s="19"/>
    </row>
    <row r="127" spans="1:33" s="18" customFormat="1" ht="68.25" customHeight="1">
      <c r="A127" s="12" t="s">
        <v>187</v>
      </c>
      <c r="B127" s="13" t="s">
        <v>188</v>
      </c>
      <c r="C127" s="14" t="s">
        <v>194</v>
      </c>
      <c r="D127" s="15" t="s">
        <v>13</v>
      </c>
      <c r="E127" s="16" t="s">
        <v>99</v>
      </c>
      <c r="F127" s="16" t="s">
        <v>263</v>
      </c>
      <c r="G127" s="17">
        <v>28797.17</v>
      </c>
      <c r="H127" s="17">
        <v>0</v>
      </c>
      <c r="I127" s="17">
        <v>28797.17</v>
      </c>
      <c r="AG127" s="19"/>
    </row>
    <row r="128" spans="1:33" s="18" customFormat="1" ht="68.25" customHeight="1">
      <c r="A128" s="12" t="s">
        <v>187</v>
      </c>
      <c r="B128" s="13" t="s">
        <v>188</v>
      </c>
      <c r="C128" s="14" t="s">
        <v>260</v>
      </c>
      <c r="D128" s="15" t="s">
        <v>13</v>
      </c>
      <c r="E128" s="16" t="s">
        <v>99</v>
      </c>
      <c r="F128" s="16" t="s">
        <v>264</v>
      </c>
      <c r="G128" s="17">
        <v>2071.55</v>
      </c>
      <c r="H128" s="17">
        <v>0</v>
      </c>
      <c r="I128" s="17">
        <f>683.61+1387.94</f>
        <v>2071.55</v>
      </c>
      <c r="AG128" s="19"/>
    </row>
    <row r="129" spans="1:33" s="18" customFormat="1" ht="68.25" customHeight="1">
      <c r="A129" s="12" t="s">
        <v>187</v>
      </c>
      <c r="B129" s="13" t="s">
        <v>188</v>
      </c>
      <c r="C129" s="14" t="s">
        <v>254</v>
      </c>
      <c r="D129" s="15" t="s">
        <v>13</v>
      </c>
      <c r="E129" s="16" t="s">
        <v>99</v>
      </c>
      <c r="F129" s="16" t="s">
        <v>265</v>
      </c>
      <c r="G129" s="17">
        <v>414.31</v>
      </c>
      <c r="H129" s="17">
        <v>0</v>
      </c>
      <c r="I129" s="17">
        <v>414.31</v>
      </c>
      <c r="AG129" s="19"/>
    </row>
    <row r="130" spans="1:33" s="18" customFormat="1" ht="68.25" customHeight="1">
      <c r="A130" s="12" t="s">
        <v>187</v>
      </c>
      <c r="B130" s="13" t="s">
        <v>188</v>
      </c>
      <c r="C130" s="14" t="s">
        <v>192</v>
      </c>
      <c r="D130" s="15" t="s">
        <v>13</v>
      </c>
      <c r="E130" s="16" t="s">
        <v>99</v>
      </c>
      <c r="F130" s="16" t="s">
        <v>266</v>
      </c>
      <c r="G130" s="17">
        <v>998299.7</v>
      </c>
      <c r="H130" s="17">
        <v>0</v>
      </c>
      <c r="I130" s="17">
        <f>255366.88+623074.63+9456.48</f>
        <v>887897.99</v>
      </c>
      <c r="AG130" s="19"/>
    </row>
    <row r="131" spans="1:33" s="18" customFormat="1" ht="68.25" customHeight="1">
      <c r="A131" s="12" t="s">
        <v>187</v>
      </c>
      <c r="B131" s="13" t="s">
        <v>188</v>
      </c>
      <c r="C131" s="14" t="s">
        <v>219</v>
      </c>
      <c r="D131" s="15" t="s">
        <v>13</v>
      </c>
      <c r="E131" s="16" t="s">
        <v>99</v>
      </c>
      <c r="F131" s="16" t="s">
        <v>267</v>
      </c>
      <c r="G131" s="17">
        <v>645391.91</v>
      </c>
      <c r="H131" s="17">
        <v>0</v>
      </c>
      <c r="I131" s="17">
        <v>645391.91</v>
      </c>
      <c r="AG131" s="19"/>
    </row>
    <row r="132" spans="1:33" s="18" customFormat="1" ht="68.25" customHeight="1">
      <c r="A132" s="12" t="s">
        <v>187</v>
      </c>
      <c r="B132" s="13" t="s">
        <v>188</v>
      </c>
      <c r="C132" s="14" t="s">
        <v>219</v>
      </c>
      <c r="D132" s="15" t="s">
        <v>13</v>
      </c>
      <c r="E132" s="16" t="s">
        <v>99</v>
      </c>
      <c r="F132" s="16" t="s">
        <v>268</v>
      </c>
      <c r="G132" s="17">
        <v>253863.35</v>
      </c>
      <c r="H132" s="17">
        <v>0</v>
      </c>
      <c r="I132" s="17">
        <v>253863.35</v>
      </c>
      <c r="AG132" s="19"/>
    </row>
    <row r="133" spans="1:33" s="18" customFormat="1" ht="68.25" customHeight="1">
      <c r="A133" s="12" t="s">
        <v>187</v>
      </c>
      <c r="B133" s="13" t="s">
        <v>188</v>
      </c>
      <c r="C133" s="14" t="s">
        <v>219</v>
      </c>
      <c r="D133" s="15" t="s">
        <v>13</v>
      </c>
      <c r="E133" s="16" t="s">
        <v>99</v>
      </c>
      <c r="F133" s="16" t="s">
        <v>269</v>
      </c>
      <c r="G133" s="17">
        <v>21170.92</v>
      </c>
      <c r="H133" s="17">
        <v>0</v>
      </c>
      <c r="I133" s="17">
        <v>21170.92</v>
      </c>
      <c r="AG133" s="19"/>
    </row>
    <row r="134" spans="1:33" s="18" customFormat="1" ht="68.25" customHeight="1">
      <c r="A134" s="12" t="s">
        <v>187</v>
      </c>
      <c r="B134" s="13" t="s">
        <v>188</v>
      </c>
      <c r="C134" s="14" t="s">
        <v>219</v>
      </c>
      <c r="D134" s="15" t="s">
        <v>13</v>
      </c>
      <c r="E134" s="16" t="s">
        <v>99</v>
      </c>
      <c r="F134" s="16" t="s">
        <v>270</v>
      </c>
      <c r="G134" s="17">
        <v>13825.64</v>
      </c>
      <c r="H134" s="17">
        <v>0</v>
      </c>
      <c r="I134" s="17">
        <v>13825.64</v>
      </c>
      <c r="AG134" s="19"/>
    </row>
    <row r="135" spans="1:33" s="18" customFormat="1" ht="68.25" customHeight="1">
      <c r="A135" s="12" t="s">
        <v>187</v>
      </c>
      <c r="B135" s="13" t="s">
        <v>188</v>
      </c>
      <c r="C135" s="14" t="s">
        <v>219</v>
      </c>
      <c r="D135" s="15" t="s">
        <v>13</v>
      </c>
      <c r="E135" s="16" t="s">
        <v>99</v>
      </c>
      <c r="F135" s="16" t="s">
        <v>271</v>
      </c>
      <c r="G135" s="17">
        <v>8373.66</v>
      </c>
      <c r="H135" s="17">
        <v>0</v>
      </c>
      <c r="I135" s="17">
        <v>8373.66</v>
      </c>
      <c r="AG135" s="19"/>
    </row>
    <row r="136" spans="1:33" s="18" customFormat="1" ht="68.25" customHeight="1">
      <c r="A136" s="12" t="s">
        <v>187</v>
      </c>
      <c r="B136" s="13" t="s">
        <v>188</v>
      </c>
      <c r="C136" s="14" t="s">
        <v>219</v>
      </c>
      <c r="D136" s="15" t="s">
        <v>13</v>
      </c>
      <c r="E136" s="16" t="s">
        <v>99</v>
      </c>
      <c r="F136" s="16" t="s">
        <v>272</v>
      </c>
      <c r="G136" s="17">
        <v>2027.69</v>
      </c>
      <c r="H136" s="17">
        <v>0</v>
      </c>
      <c r="I136" s="17">
        <v>2027.69</v>
      </c>
      <c r="AG136" s="19"/>
    </row>
    <row r="137" spans="1:33" s="18" customFormat="1" ht="68.25" customHeight="1">
      <c r="A137" s="12" t="s">
        <v>187</v>
      </c>
      <c r="B137" s="13" t="s">
        <v>188</v>
      </c>
      <c r="C137" s="14" t="s">
        <v>219</v>
      </c>
      <c r="D137" s="15" t="s">
        <v>13</v>
      </c>
      <c r="E137" s="16" t="s">
        <v>99</v>
      </c>
      <c r="F137" s="16" t="s">
        <v>273</v>
      </c>
      <c r="G137" s="17">
        <v>1213.49</v>
      </c>
      <c r="H137" s="17">
        <v>0</v>
      </c>
      <c r="I137" s="17">
        <v>1213.49</v>
      </c>
      <c r="AG137" s="19"/>
    </row>
    <row r="138" spans="1:33" s="18" customFormat="1" ht="68.25" customHeight="1">
      <c r="A138" s="12" t="s">
        <v>187</v>
      </c>
      <c r="B138" s="13" t="s">
        <v>188</v>
      </c>
      <c r="C138" s="14" t="s">
        <v>219</v>
      </c>
      <c r="D138" s="15" t="s">
        <v>13</v>
      </c>
      <c r="E138" s="16" t="s">
        <v>99</v>
      </c>
      <c r="F138" s="16" t="s">
        <v>274</v>
      </c>
      <c r="G138" s="17">
        <v>154.39</v>
      </c>
      <c r="H138" s="17">
        <v>0</v>
      </c>
      <c r="I138" s="17">
        <v>154.39</v>
      </c>
      <c r="AG138" s="19"/>
    </row>
    <row r="139" spans="1:33" s="18" customFormat="1" ht="68.25" customHeight="1">
      <c r="A139" s="12" t="s">
        <v>187</v>
      </c>
      <c r="B139" s="13" t="s">
        <v>188</v>
      </c>
      <c r="C139" s="14" t="s">
        <v>219</v>
      </c>
      <c r="D139" s="15" t="s">
        <v>13</v>
      </c>
      <c r="E139" s="16" t="s">
        <v>99</v>
      </c>
      <c r="F139" s="16" t="s">
        <v>275</v>
      </c>
      <c r="G139" s="17">
        <v>46.91</v>
      </c>
      <c r="H139" s="17">
        <v>0</v>
      </c>
      <c r="I139" s="17">
        <v>46.91</v>
      </c>
      <c r="AG139" s="19"/>
    </row>
    <row r="140" spans="1:33" s="18" customFormat="1" ht="68.25" customHeight="1">
      <c r="A140" s="12" t="s">
        <v>137</v>
      </c>
      <c r="B140" s="13">
        <v>29979036001031</v>
      </c>
      <c r="C140" s="14" t="s">
        <v>235</v>
      </c>
      <c r="D140" s="15" t="s">
        <v>13</v>
      </c>
      <c r="E140" s="16" t="s">
        <v>99</v>
      </c>
      <c r="F140" s="16" t="s">
        <v>276</v>
      </c>
      <c r="G140" s="17">
        <v>946.49</v>
      </c>
      <c r="H140" s="17">
        <v>0</v>
      </c>
      <c r="I140" s="17">
        <v>946.49</v>
      </c>
      <c r="AG140" s="19"/>
    </row>
    <row r="141" spans="1:33" s="18" customFormat="1" ht="68.25" customHeight="1">
      <c r="A141" s="12" t="s">
        <v>187</v>
      </c>
      <c r="B141" s="13" t="s">
        <v>188</v>
      </c>
      <c r="C141" s="14" t="s">
        <v>254</v>
      </c>
      <c r="D141" s="15" t="s">
        <v>13</v>
      </c>
      <c r="E141" s="16" t="s">
        <v>99</v>
      </c>
      <c r="F141" s="16" t="s">
        <v>277</v>
      </c>
      <c r="G141" s="17">
        <v>21302.01</v>
      </c>
      <c r="H141" s="17">
        <v>0</v>
      </c>
      <c r="I141" s="17">
        <f>5450.76+14345.68</f>
        <v>19796.440000000002</v>
      </c>
      <c r="AG141" s="19"/>
    </row>
    <row r="142" spans="1:33" s="18" customFormat="1" ht="68.25" customHeight="1">
      <c r="A142" s="12" t="s">
        <v>187</v>
      </c>
      <c r="B142" s="13" t="s">
        <v>188</v>
      </c>
      <c r="C142" s="14" t="s">
        <v>254</v>
      </c>
      <c r="D142" s="15" t="s">
        <v>13</v>
      </c>
      <c r="E142" s="16" t="s">
        <v>99</v>
      </c>
      <c r="F142" s="16" t="s">
        <v>278</v>
      </c>
      <c r="G142" s="17">
        <v>3334.59</v>
      </c>
      <c r="H142" s="17">
        <v>0</v>
      </c>
      <c r="I142" s="17">
        <v>3334.59</v>
      </c>
      <c r="AG142" s="19"/>
    </row>
    <row r="143" spans="1:33" s="18" customFormat="1" ht="68.25" customHeight="1">
      <c r="A143" s="12" t="s">
        <v>187</v>
      </c>
      <c r="B143" s="13" t="s">
        <v>188</v>
      </c>
      <c r="C143" s="14" t="s">
        <v>219</v>
      </c>
      <c r="D143" s="15" t="s">
        <v>13</v>
      </c>
      <c r="E143" s="16" t="s">
        <v>99</v>
      </c>
      <c r="F143" s="16" t="s">
        <v>279</v>
      </c>
      <c r="G143" s="17">
        <v>1820000</v>
      </c>
      <c r="H143" s="17">
        <v>0</v>
      </c>
      <c r="I143" s="17">
        <v>1820000</v>
      </c>
      <c r="AG143" s="19"/>
    </row>
    <row r="144" spans="1:33" s="18" customFormat="1" ht="68.25" customHeight="1">
      <c r="A144" s="12" t="s">
        <v>137</v>
      </c>
      <c r="B144" s="13">
        <v>29979036001031</v>
      </c>
      <c r="C144" s="14" t="s">
        <v>235</v>
      </c>
      <c r="D144" s="15" t="s">
        <v>13</v>
      </c>
      <c r="E144" s="16" t="s">
        <v>99</v>
      </c>
      <c r="F144" s="16" t="s">
        <v>280</v>
      </c>
      <c r="G144" s="17">
        <v>36159.26</v>
      </c>
      <c r="H144" s="17">
        <v>0</v>
      </c>
      <c r="I144" s="17">
        <v>36159.26</v>
      </c>
      <c r="AG144" s="19"/>
    </row>
    <row r="145" spans="1:33" s="18" customFormat="1" ht="68.25" customHeight="1">
      <c r="A145" s="12" t="s">
        <v>52</v>
      </c>
      <c r="B145" s="13">
        <v>33000118000179</v>
      </c>
      <c r="C145" s="14" t="s">
        <v>281</v>
      </c>
      <c r="D145" s="15" t="s">
        <v>13</v>
      </c>
      <c r="E145" s="16" t="s">
        <v>99</v>
      </c>
      <c r="F145" s="16" t="s">
        <v>282</v>
      </c>
      <c r="G145" s="17">
        <v>44.7</v>
      </c>
      <c r="H145" s="17">
        <v>0</v>
      </c>
      <c r="I145" s="17">
        <v>44.7</v>
      </c>
      <c r="AG145" s="19"/>
    </row>
    <row r="146" spans="1:33" s="18" customFormat="1" ht="68.25" customHeight="1">
      <c r="A146" s="12" t="s">
        <v>283</v>
      </c>
      <c r="B146" s="13">
        <v>16139291291</v>
      </c>
      <c r="C146" s="14" t="s">
        <v>135</v>
      </c>
      <c r="D146" s="15" t="s">
        <v>13</v>
      </c>
      <c r="E146" s="16" t="s">
        <v>99</v>
      </c>
      <c r="F146" s="16" t="s">
        <v>284</v>
      </c>
      <c r="G146" s="17">
        <v>855.14</v>
      </c>
      <c r="H146" s="17">
        <v>0</v>
      </c>
      <c r="I146" s="17">
        <v>855.14</v>
      </c>
      <c r="AG146" s="19"/>
    </row>
    <row r="147" spans="1:33" s="18" customFormat="1" ht="68.25" customHeight="1">
      <c r="A147" s="12" t="s">
        <v>134</v>
      </c>
      <c r="B147" s="13">
        <v>265674743</v>
      </c>
      <c r="C147" s="14" t="s">
        <v>135</v>
      </c>
      <c r="D147" s="15" t="s">
        <v>13</v>
      </c>
      <c r="E147" s="16" t="s">
        <v>99</v>
      </c>
      <c r="F147" s="16" t="s">
        <v>285</v>
      </c>
      <c r="G147" s="17">
        <v>855.14</v>
      </c>
      <c r="H147" s="17">
        <v>0</v>
      </c>
      <c r="I147" s="17">
        <v>855.14</v>
      </c>
      <c r="AG147" s="19"/>
    </row>
    <row r="148" spans="1:33" s="18" customFormat="1" ht="68.25" customHeight="1">
      <c r="A148" s="12" t="s">
        <v>286</v>
      </c>
      <c r="B148" s="13">
        <v>57069603215</v>
      </c>
      <c r="C148" s="14" t="s">
        <v>135</v>
      </c>
      <c r="D148" s="15" t="s">
        <v>13</v>
      </c>
      <c r="E148" s="16" t="s">
        <v>99</v>
      </c>
      <c r="F148" s="16" t="s">
        <v>287</v>
      </c>
      <c r="G148" s="17">
        <v>855.04</v>
      </c>
      <c r="H148" s="17">
        <v>0</v>
      </c>
      <c r="I148" s="17">
        <v>855.04</v>
      </c>
      <c r="AG148" s="19"/>
    </row>
    <row r="149" spans="1:33" s="18" customFormat="1" ht="68.25" customHeight="1">
      <c r="A149" s="12" t="s">
        <v>288</v>
      </c>
      <c r="B149" s="13">
        <v>17693454420</v>
      </c>
      <c r="C149" s="14" t="s">
        <v>135</v>
      </c>
      <c r="D149" s="15" t="s">
        <v>13</v>
      </c>
      <c r="E149" s="16" t="s">
        <v>99</v>
      </c>
      <c r="F149" s="16" t="s">
        <v>289</v>
      </c>
      <c r="G149" s="17">
        <v>1234.08</v>
      </c>
      <c r="H149" s="17">
        <v>0</v>
      </c>
      <c r="I149" s="17">
        <v>1234.08</v>
      </c>
      <c r="AG149" s="19"/>
    </row>
    <row r="150" spans="1:33" s="18" customFormat="1" ht="68.25" customHeight="1">
      <c r="A150" s="12" t="s">
        <v>290</v>
      </c>
      <c r="B150" s="13">
        <v>1177815338</v>
      </c>
      <c r="C150" s="14" t="s">
        <v>135</v>
      </c>
      <c r="D150" s="15" t="s">
        <v>13</v>
      </c>
      <c r="E150" s="16" t="s">
        <v>99</v>
      </c>
      <c r="F150" s="16" t="s">
        <v>291</v>
      </c>
      <c r="G150" s="17">
        <v>2137.85</v>
      </c>
      <c r="H150" s="17">
        <v>0</v>
      </c>
      <c r="I150" s="17">
        <v>2137.85</v>
      </c>
      <c r="AG150" s="19"/>
    </row>
    <row r="151" spans="1:33" s="18" customFormat="1" ht="68.25" customHeight="1">
      <c r="A151" s="12" t="s">
        <v>171</v>
      </c>
      <c r="B151" s="13">
        <v>34267336253</v>
      </c>
      <c r="C151" s="14" t="s">
        <v>135</v>
      </c>
      <c r="D151" s="15" t="s">
        <v>13</v>
      </c>
      <c r="E151" s="16" t="s">
        <v>99</v>
      </c>
      <c r="F151" s="16" t="s">
        <v>292</v>
      </c>
      <c r="G151" s="17">
        <v>1282.71</v>
      </c>
      <c r="H151" s="17">
        <v>0</v>
      </c>
      <c r="I151" s="17">
        <v>1282.71</v>
      </c>
      <c r="AG151" s="19"/>
    </row>
    <row r="152" spans="1:33" s="18" customFormat="1" ht="68.25" customHeight="1">
      <c r="A152" s="12" t="s">
        <v>161</v>
      </c>
      <c r="B152" s="13">
        <v>89450132291</v>
      </c>
      <c r="C152" s="14" t="s">
        <v>135</v>
      </c>
      <c r="D152" s="15" t="s">
        <v>13</v>
      </c>
      <c r="E152" s="16" t="s">
        <v>99</v>
      </c>
      <c r="F152" s="16" t="s">
        <v>293</v>
      </c>
      <c r="G152" s="17">
        <v>6413.55</v>
      </c>
      <c r="H152" s="17">
        <v>0</v>
      </c>
      <c r="I152" s="17">
        <v>6413.55</v>
      </c>
      <c r="AG152" s="19"/>
    </row>
    <row r="153" spans="1:33" s="18" customFormat="1" ht="68.25" customHeight="1">
      <c r="A153" s="12" t="s">
        <v>294</v>
      </c>
      <c r="B153" s="13">
        <v>20248960000182</v>
      </c>
      <c r="C153" s="14" t="s">
        <v>295</v>
      </c>
      <c r="D153" s="15" t="s">
        <v>13</v>
      </c>
      <c r="E153" s="16" t="s">
        <v>43</v>
      </c>
      <c r="F153" s="16" t="s">
        <v>296</v>
      </c>
      <c r="G153" s="17">
        <v>1200</v>
      </c>
      <c r="H153" s="17">
        <v>0</v>
      </c>
      <c r="I153" s="17">
        <v>0</v>
      </c>
      <c r="AG153" s="19"/>
    </row>
    <row r="154" spans="1:33" s="18" customFormat="1" ht="68.25" customHeight="1">
      <c r="A154" s="12" t="s">
        <v>297</v>
      </c>
      <c r="B154" s="13">
        <v>4354908000154</v>
      </c>
      <c r="C154" s="14" t="s">
        <v>298</v>
      </c>
      <c r="D154" s="15" t="s">
        <v>13</v>
      </c>
      <c r="E154" s="16" t="s">
        <v>43</v>
      </c>
      <c r="F154" s="16" t="s">
        <v>299</v>
      </c>
      <c r="G154" s="17">
        <v>3264</v>
      </c>
      <c r="H154" s="17">
        <v>0</v>
      </c>
      <c r="I154" s="17">
        <v>3264</v>
      </c>
      <c r="AG154" s="19"/>
    </row>
    <row r="155" spans="1:33" s="18" customFormat="1" ht="68.25" customHeight="1">
      <c r="A155" s="12" t="s">
        <v>300</v>
      </c>
      <c r="B155" s="13">
        <v>4816658000127</v>
      </c>
      <c r="C155" s="14" t="s">
        <v>301</v>
      </c>
      <c r="D155" s="15" t="s">
        <v>13</v>
      </c>
      <c r="E155" s="16" t="s">
        <v>43</v>
      </c>
      <c r="F155" s="16" t="s">
        <v>302</v>
      </c>
      <c r="G155" s="17">
        <v>1224</v>
      </c>
      <c r="H155" s="17">
        <v>0</v>
      </c>
      <c r="I155" s="17">
        <v>0</v>
      </c>
      <c r="AG155" s="19"/>
    </row>
    <row r="156" spans="1:33" s="18" customFormat="1" ht="68.25" customHeight="1">
      <c r="A156" s="12" t="s">
        <v>59</v>
      </c>
      <c r="B156" s="13">
        <v>7244008000223</v>
      </c>
      <c r="C156" s="14" t="s">
        <v>303</v>
      </c>
      <c r="D156" s="15" t="s">
        <v>21</v>
      </c>
      <c r="E156" s="16" t="s">
        <v>57</v>
      </c>
      <c r="F156" s="16" t="s">
        <v>304</v>
      </c>
      <c r="G156" s="17">
        <v>36663</v>
      </c>
      <c r="H156" s="17">
        <v>3333</v>
      </c>
      <c r="I156" s="17">
        <f>6666+3333+3333</f>
        <v>13332</v>
      </c>
      <c r="AG156" s="19"/>
    </row>
    <row r="157" spans="1:33" s="18" customFormat="1" ht="68.25" customHeight="1">
      <c r="A157" s="12" t="s">
        <v>154</v>
      </c>
      <c r="B157" s="13">
        <v>4153748000185</v>
      </c>
      <c r="C157" s="14" t="s">
        <v>305</v>
      </c>
      <c r="D157" s="15" t="s">
        <v>13</v>
      </c>
      <c r="E157" s="16" t="s">
        <v>99</v>
      </c>
      <c r="F157" s="16" t="s">
        <v>306</v>
      </c>
      <c r="G157" s="17">
        <v>1090704.61</v>
      </c>
      <c r="H157" s="17">
        <v>0</v>
      </c>
      <c r="I157" s="17">
        <v>1090704.61</v>
      </c>
      <c r="AG157" s="19"/>
    </row>
    <row r="158" spans="1:33" s="18" customFormat="1" ht="68.25" customHeight="1">
      <c r="A158" s="12" t="s">
        <v>154</v>
      </c>
      <c r="B158" s="13">
        <v>4153748000185</v>
      </c>
      <c r="C158" s="14" t="s">
        <v>307</v>
      </c>
      <c r="D158" s="15" t="s">
        <v>13</v>
      </c>
      <c r="E158" s="16" t="s">
        <v>99</v>
      </c>
      <c r="F158" s="16" t="s">
        <v>308</v>
      </c>
      <c r="G158" s="17">
        <v>65604.55</v>
      </c>
      <c r="H158" s="17">
        <v>0</v>
      </c>
      <c r="I158" s="17">
        <v>65604.55</v>
      </c>
      <c r="AG158" s="19"/>
    </row>
    <row r="159" spans="1:33" s="18" customFormat="1" ht="68.25" customHeight="1">
      <c r="A159" s="12" t="s">
        <v>137</v>
      </c>
      <c r="B159" s="13">
        <v>29979036001031</v>
      </c>
      <c r="C159" s="14" t="s">
        <v>235</v>
      </c>
      <c r="D159" s="15" t="s">
        <v>13</v>
      </c>
      <c r="E159" s="16" t="s">
        <v>99</v>
      </c>
      <c r="F159" s="16" t="s">
        <v>309</v>
      </c>
      <c r="G159" s="17">
        <v>0.01</v>
      </c>
      <c r="H159" s="17">
        <v>0</v>
      </c>
      <c r="I159" s="17">
        <v>0.01</v>
      </c>
      <c r="AG159" s="19"/>
    </row>
    <row r="160" spans="1:33" s="18" customFormat="1" ht="68.25" customHeight="1">
      <c r="A160" s="12" t="s">
        <v>154</v>
      </c>
      <c r="B160" s="13">
        <v>4153748000185</v>
      </c>
      <c r="C160" s="14" t="s">
        <v>310</v>
      </c>
      <c r="D160" s="15" t="s">
        <v>13</v>
      </c>
      <c r="E160" s="16" t="s">
        <v>99</v>
      </c>
      <c r="F160" s="16" t="s">
        <v>311</v>
      </c>
      <c r="G160" s="17">
        <v>1931.82</v>
      </c>
      <c r="H160" s="17">
        <v>0</v>
      </c>
      <c r="I160" s="17">
        <v>1931.82</v>
      </c>
      <c r="AG160" s="19"/>
    </row>
    <row r="161" spans="1:33" s="18" customFormat="1" ht="68.25" customHeight="1">
      <c r="A161" s="12" t="s">
        <v>312</v>
      </c>
      <c r="B161" s="13">
        <v>4477600000104</v>
      </c>
      <c r="C161" s="14" t="s">
        <v>313</v>
      </c>
      <c r="D161" s="15" t="s">
        <v>13</v>
      </c>
      <c r="E161" s="16" t="s">
        <v>99</v>
      </c>
      <c r="F161" s="16" t="s">
        <v>314</v>
      </c>
      <c r="G161" s="17">
        <v>19322.68</v>
      </c>
      <c r="H161" s="17">
        <v>0</v>
      </c>
      <c r="I161" s="17">
        <v>0</v>
      </c>
      <c r="AG161" s="19"/>
    </row>
    <row r="162" spans="1:33" s="18" customFormat="1" ht="68.25" customHeight="1">
      <c r="A162" s="12" t="s">
        <v>315</v>
      </c>
      <c r="B162" s="13">
        <v>23012404000109</v>
      </c>
      <c r="C162" s="14" t="s">
        <v>316</v>
      </c>
      <c r="D162" s="15" t="s">
        <v>21</v>
      </c>
      <c r="E162" s="16" t="s">
        <v>57</v>
      </c>
      <c r="F162" s="16" t="s">
        <v>317</v>
      </c>
      <c r="G162" s="17">
        <v>20258.9</v>
      </c>
      <c r="H162" s="17">
        <v>0</v>
      </c>
      <c r="I162" s="17">
        <v>20258.9</v>
      </c>
      <c r="AG162" s="19"/>
    </row>
    <row r="163" spans="1:33" s="18" customFormat="1" ht="68.25" customHeight="1">
      <c r="A163" s="12" t="s">
        <v>318</v>
      </c>
      <c r="B163" s="13">
        <v>59456277000176</v>
      </c>
      <c r="C163" s="14" t="s">
        <v>319</v>
      </c>
      <c r="D163" s="15" t="s">
        <v>13</v>
      </c>
      <c r="E163" s="16" t="s">
        <v>43</v>
      </c>
      <c r="F163" s="16" t="s">
        <v>320</v>
      </c>
      <c r="G163" s="17">
        <v>37675.38</v>
      </c>
      <c r="H163" s="17">
        <v>0</v>
      </c>
      <c r="I163" s="17">
        <v>0</v>
      </c>
      <c r="AG163" s="19"/>
    </row>
    <row r="164" spans="1:33" s="18" customFormat="1" ht="68.25" customHeight="1">
      <c r="A164" s="12" t="s">
        <v>321</v>
      </c>
      <c r="B164" s="13">
        <v>4095869000118</v>
      </c>
      <c r="C164" s="14" t="s">
        <v>322</v>
      </c>
      <c r="D164" s="15" t="s">
        <v>13</v>
      </c>
      <c r="E164" s="16" t="s">
        <v>43</v>
      </c>
      <c r="F164" s="16" t="s">
        <v>323</v>
      </c>
      <c r="G164" s="17">
        <v>5500</v>
      </c>
      <c r="H164" s="17">
        <v>0</v>
      </c>
      <c r="I164" s="17">
        <v>5500</v>
      </c>
      <c r="AG164" s="19"/>
    </row>
    <row r="165" spans="1:33" s="18" customFormat="1" ht="68.25" customHeight="1">
      <c r="A165" s="12" t="s">
        <v>324</v>
      </c>
      <c r="B165" s="13">
        <v>13480093000140</v>
      </c>
      <c r="C165" s="14" t="s">
        <v>325</v>
      </c>
      <c r="D165" s="15" t="s">
        <v>13</v>
      </c>
      <c r="E165" s="16" t="s">
        <v>43</v>
      </c>
      <c r="F165" s="16" t="s">
        <v>326</v>
      </c>
      <c r="G165" s="17">
        <v>7025</v>
      </c>
      <c r="H165" s="17">
        <v>0</v>
      </c>
      <c r="I165" s="17">
        <v>0</v>
      </c>
      <c r="AG165" s="19"/>
    </row>
    <row r="166" spans="1:33" s="18" customFormat="1" ht="68.25" customHeight="1">
      <c r="A166" s="12" t="s">
        <v>161</v>
      </c>
      <c r="B166" s="13">
        <v>89450132291</v>
      </c>
      <c r="C166" s="14" t="s">
        <v>135</v>
      </c>
      <c r="D166" s="15" t="s">
        <v>13</v>
      </c>
      <c r="E166" s="16" t="s">
        <v>99</v>
      </c>
      <c r="F166" s="16" t="s">
        <v>327</v>
      </c>
      <c r="G166" s="17">
        <v>6413.55</v>
      </c>
      <c r="H166" s="17">
        <v>0</v>
      </c>
      <c r="I166" s="17">
        <v>6413.55</v>
      </c>
      <c r="AG166" s="19"/>
    </row>
    <row r="167" spans="1:33" s="18" customFormat="1" ht="68.25" customHeight="1">
      <c r="A167" s="12" t="s">
        <v>328</v>
      </c>
      <c r="B167" s="13">
        <v>1742429000117</v>
      </c>
      <c r="C167" s="14" t="s">
        <v>329</v>
      </c>
      <c r="D167" s="15" t="s">
        <v>21</v>
      </c>
      <c r="E167" s="16" t="s">
        <v>57</v>
      </c>
      <c r="F167" s="16" t="s">
        <v>330</v>
      </c>
      <c r="G167" s="17">
        <v>1155</v>
      </c>
      <c r="H167" s="17">
        <v>0</v>
      </c>
      <c r="I167" s="17">
        <v>1155</v>
      </c>
      <c r="AG167" s="19"/>
    </row>
    <row r="168" spans="1:33" s="18" customFormat="1" ht="68.25" customHeight="1">
      <c r="A168" s="12" t="s">
        <v>283</v>
      </c>
      <c r="B168" s="13">
        <v>16139291291</v>
      </c>
      <c r="C168" s="14" t="s">
        <v>331</v>
      </c>
      <c r="D168" s="15" t="s">
        <v>13</v>
      </c>
      <c r="E168" s="16" t="s">
        <v>99</v>
      </c>
      <c r="F168" s="16" t="s">
        <v>332</v>
      </c>
      <c r="G168" s="17">
        <v>2000</v>
      </c>
      <c r="H168" s="17">
        <v>0</v>
      </c>
      <c r="I168" s="17">
        <v>2000</v>
      </c>
      <c r="AG168" s="19"/>
    </row>
    <row r="169" spans="1:33" s="18" customFormat="1" ht="68.25" customHeight="1">
      <c r="A169" s="12" t="s">
        <v>333</v>
      </c>
      <c r="B169" s="13">
        <v>4477568000159</v>
      </c>
      <c r="C169" s="14" t="s">
        <v>334</v>
      </c>
      <c r="D169" s="15" t="s">
        <v>13</v>
      </c>
      <c r="E169" s="16" t="s">
        <v>99</v>
      </c>
      <c r="F169" s="16" t="s">
        <v>335</v>
      </c>
      <c r="G169" s="17">
        <v>15368.88</v>
      </c>
      <c r="H169" s="17">
        <v>0</v>
      </c>
      <c r="I169" s="17">
        <v>0</v>
      </c>
      <c r="AG169" s="19"/>
    </row>
    <row r="170" spans="1:33" s="18" customFormat="1" ht="68.25" customHeight="1">
      <c r="A170" s="12" t="s">
        <v>187</v>
      </c>
      <c r="B170" s="13" t="s">
        <v>188</v>
      </c>
      <c r="C170" s="14" t="s">
        <v>336</v>
      </c>
      <c r="D170" s="15" t="s">
        <v>13</v>
      </c>
      <c r="E170" s="16" t="s">
        <v>99</v>
      </c>
      <c r="F170" s="16" t="s">
        <v>337</v>
      </c>
      <c r="G170" s="17">
        <v>7500</v>
      </c>
      <c r="H170" s="17">
        <v>0</v>
      </c>
      <c r="I170" s="17">
        <v>7500</v>
      </c>
      <c r="AG170" s="19"/>
    </row>
    <row r="171" spans="1:33" s="18" customFormat="1" ht="68.25" customHeight="1">
      <c r="A171" s="12" t="s">
        <v>187</v>
      </c>
      <c r="B171" s="13" t="s">
        <v>188</v>
      </c>
      <c r="C171" s="14" t="s">
        <v>336</v>
      </c>
      <c r="D171" s="15" t="s">
        <v>13</v>
      </c>
      <c r="E171" s="16" t="s">
        <v>99</v>
      </c>
      <c r="F171" s="16" t="s">
        <v>338</v>
      </c>
      <c r="G171" s="17">
        <v>10000</v>
      </c>
      <c r="H171" s="17">
        <v>0</v>
      </c>
      <c r="I171" s="17">
        <v>10000</v>
      </c>
      <c r="AG171" s="19"/>
    </row>
    <row r="172" spans="1:33" s="18" customFormat="1" ht="68.25" customHeight="1">
      <c r="A172" s="12" t="s">
        <v>187</v>
      </c>
      <c r="B172" s="13" t="s">
        <v>188</v>
      </c>
      <c r="C172" s="14" t="s">
        <v>339</v>
      </c>
      <c r="D172" s="15" t="s">
        <v>13</v>
      </c>
      <c r="E172" s="16" t="s">
        <v>99</v>
      </c>
      <c r="F172" s="16" t="s">
        <v>340</v>
      </c>
      <c r="G172" s="17">
        <v>69740.46</v>
      </c>
      <c r="H172" s="17">
        <v>0</v>
      </c>
      <c r="I172" s="17">
        <f>69740.46-7671.45</f>
        <v>62069.01000000001</v>
      </c>
      <c r="AG172" s="19"/>
    </row>
    <row r="173" spans="1:33" s="18" customFormat="1" ht="68.25" customHeight="1">
      <c r="A173" s="12" t="s">
        <v>187</v>
      </c>
      <c r="B173" s="13" t="s">
        <v>188</v>
      </c>
      <c r="C173" s="14" t="s">
        <v>341</v>
      </c>
      <c r="D173" s="15" t="s">
        <v>13</v>
      </c>
      <c r="E173" s="16" t="s">
        <v>99</v>
      </c>
      <c r="F173" s="16" t="s">
        <v>342</v>
      </c>
      <c r="G173" s="17">
        <v>23246.82</v>
      </c>
      <c r="H173" s="17">
        <v>0</v>
      </c>
      <c r="I173" s="17">
        <f>23246.82-1936.11</f>
        <v>21310.71</v>
      </c>
      <c r="AG173" s="19"/>
    </row>
    <row r="174" spans="1:33" s="18" customFormat="1" ht="68.25" customHeight="1">
      <c r="A174" s="12" t="s">
        <v>187</v>
      </c>
      <c r="B174" s="13" t="s">
        <v>188</v>
      </c>
      <c r="C174" s="14" t="s">
        <v>343</v>
      </c>
      <c r="D174" s="15" t="s">
        <v>13</v>
      </c>
      <c r="E174" s="16" t="s">
        <v>99</v>
      </c>
      <c r="F174" s="16" t="s">
        <v>344</v>
      </c>
      <c r="G174" s="17">
        <v>8843.82</v>
      </c>
      <c r="H174" s="17">
        <v>0</v>
      </c>
      <c r="I174" s="17">
        <v>8843.82</v>
      </c>
      <c r="AG174" s="19"/>
    </row>
    <row r="175" spans="1:33" s="18" customFormat="1" ht="68.25" customHeight="1">
      <c r="A175" s="12" t="s">
        <v>187</v>
      </c>
      <c r="B175" s="13" t="s">
        <v>188</v>
      </c>
      <c r="C175" s="14" t="s">
        <v>345</v>
      </c>
      <c r="D175" s="15" t="s">
        <v>13</v>
      </c>
      <c r="E175" s="16" t="s">
        <v>99</v>
      </c>
      <c r="F175" s="16" t="s">
        <v>346</v>
      </c>
      <c r="G175" s="17">
        <v>4714.66</v>
      </c>
      <c r="H175" s="17">
        <v>0</v>
      </c>
      <c r="I175" s="17">
        <f>4714.66-518.61</f>
        <v>4196.05</v>
      </c>
      <c r="AG175" s="19"/>
    </row>
    <row r="176" spans="1:33" s="18" customFormat="1" ht="68.25" customHeight="1">
      <c r="A176" s="12" t="s">
        <v>290</v>
      </c>
      <c r="B176" s="13">
        <v>1177815338</v>
      </c>
      <c r="C176" s="14" t="s">
        <v>135</v>
      </c>
      <c r="D176" s="15" t="s">
        <v>13</v>
      </c>
      <c r="E176" s="16" t="s">
        <v>99</v>
      </c>
      <c r="F176" s="16" t="s">
        <v>347</v>
      </c>
      <c r="G176" s="17">
        <v>1710.28</v>
      </c>
      <c r="H176" s="17">
        <v>0</v>
      </c>
      <c r="I176" s="17">
        <v>1710.28</v>
      </c>
      <c r="AG176" s="19"/>
    </row>
    <row r="177" spans="1:33" s="18" customFormat="1" ht="68.25" customHeight="1">
      <c r="A177" s="12" t="s">
        <v>348</v>
      </c>
      <c r="B177" s="13">
        <v>34288970210</v>
      </c>
      <c r="C177" s="14" t="s">
        <v>135</v>
      </c>
      <c r="D177" s="15" t="s">
        <v>13</v>
      </c>
      <c r="E177" s="16" t="s">
        <v>99</v>
      </c>
      <c r="F177" s="16" t="s">
        <v>349</v>
      </c>
      <c r="G177" s="17">
        <v>1234.08</v>
      </c>
      <c r="H177" s="17">
        <v>0</v>
      </c>
      <c r="I177" s="17">
        <v>1234.08</v>
      </c>
      <c r="AG177" s="19"/>
    </row>
    <row r="178" spans="1:33" s="18" customFormat="1" ht="68.25" customHeight="1">
      <c r="A178" s="12" t="s">
        <v>350</v>
      </c>
      <c r="B178" s="13">
        <v>77339088253</v>
      </c>
      <c r="C178" s="14" t="s">
        <v>135</v>
      </c>
      <c r="D178" s="15" t="s">
        <v>13</v>
      </c>
      <c r="E178" s="16" t="s">
        <v>99</v>
      </c>
      <c r="F178" s="16" t="s">
        <v>351</v>
      </c>
      <c r="G178" s="17">
        <v>1710.28</v>
      </c>
      <c r="H178" s="17">
        <v>0</v>
      </c>
      <c r="I178" s="17">
        <v>1710.28</v>
      </c>
      <c r="AG178" s="19"/>
    </row>
    <row r="179" spans="1:33" s="18" customFormat="1" ht="68.25" customHeight="1">
      <c r="A179" s="12" t="s">
        <v>187</v>
      </c>
      <c r="B179" s="13" t="s">
        <v>188</v>
      </c>
      <c r="C179" s="14" t="s">
        <v>219</v>
      </c>
      <c r="D179" s="15" t="s">
        <v>13</v>
      </c>
      <c r="E179" s="16" t="s">
        <v>99</v>
      </c>
      <c r="F179" s="16" t="s">
        <v>352</v>
      </c>
      <c r="G179" s="17">
        <v>4729806.7</v>
      </c>
      <c r="H179" s="17">
        <v>0</v>
      </c>
      <c r="I179" s="17">
        <f>1996208.44+1737223.61+26853.56</f>
        <v>3760285.61</v>
      </c>
      <c r="AG179" s="19"/>
    </row>
    <row r="180" spans="1:33" s="18" customFormat="1" ht="68.25" customHeight="1">
      <c r="A180" s="12" t="s">
        <v>187</v>
      </c>
      <c r="B180" s="13" t="s">
        <v>188</v>
      </c>
      <c r="C180" s="14" t="s">
        <v>219</v>
      </c>
      <c r="D180" s="15" t="s">
        <v>13</v>
      </c>
      <c r="E180" s="16" t="s">
        <v>99</v>
      </c>
      <c r="F180" s="16" t="s">
        <v>353</v>
      </c>
      <c r="G180" s="17">
        <v>2900344.1</v>
      </c>
      <c r="H180" s="17">
        <v>0</v>
      </c>
      <c r="I180" s="17">
        <v>2900344.1</v>
      </c>
      <c r="AG180" s="19"/>
    </row>
    <row r="181" spans="1:33" s="18" customFormat="1" ht="68.25" customHeight="1">
      <c r="A181" s="12" t="s">
        <v>187</v>
      </c>
      <c r="B181" s="13" t="s">
        <v>188</v>
      </c>
      <c r="C181" s="14" t="s">
        <v>219</v>
      </c>
      <c r="D181" s="15" t="s">
        <v>13</v>
      </c>
      <c r="E181" s="16" t="s">
        <v>99</v>
      </c>
      <c r="F181" s="16" t="s">
        <v>354</v>
      </c>
      <c r="G181" s="17">
        <v>748945.73</v>
      </c>
      <c r="H181" s="17">
        <v>0</v>
      </c>
      <c r="I181" s="17">
        <v>748945.73</v>
      </c>
      <c r="AG181" s="19"/>
    </row>
    <row r="182" spans="1:33" s="18" customFormat="1" ht="68.25" customHeight="1">
      <c r="A182" s="12" t="s">
        <v>187</v>
      </c>
      <c r="B182" s="13" t="s">
        <v>188</v>
      </c>
      <c r="C182" s="14" t="s">
        <v>219</v>
      </c>
      <c r="D182" s="15" t="s">
        <v>13</v>
      </c>
      <c r="E182" s="16" t="s">
        <v>99</v>
      </c>
      <c r="F182" s="16" t="s">
        <v>355</v>
      </c>
      <c r="G182" s="17">
        <v>710441.58</v>
      </c>
      <c r="H182" s="17">
        <v>0</v>
      </c>
      <c r="I182" s="17">
        <v>710441.58</v>
      </c>
      <c r="AG182" s="19"/>
    </row>
    <row r="183" spans="1:33" s="18" customFormat="1" ht="68.25" customHeight="1">
      <c r="A183" s="12" t="s">
        <v>187</v>
      </c>
      <c r="B183" s="13" t="s">
        <v>188</v>
      </c>
      <c r="C183" s="14" t="s">
        <v>219</v>
      </c>
      <c r="D183" s="15" t="s">
        <v>13</v>
      </c>
      <c r="E183" s="16" t="s">
        <v>99</v>
      </c>
      <c r="F183" s="16" t="s">
        <v>356</v>
      </c>
      <c r="G183" s="17">
        <v>318096.47</v>
      </c>
      <c r="H183" s="17">
        <v>0</v>
      </c>
      <c r="I183" s="17">
        <v>318096.47</v>
      </c>
      <c r="AG183" s="19"/>
    </row>
    <row r="184" spans="1:33" s="18" customFormat="1" ht="68.25" customHeight="1">
      <c r="A184" s="12" t="s">
        <v>187</v>
      </c>
      <c r="B184" s="13" t="s">
        <v>188</v>
      </c>
      <c r="C184" s="14" t="s">
        <v>219</v>
      </c>
      <c r="D184" s="15" t="s">
        <v>13</v>
      </c>
      <c r="E184" s="16" t="s">
        <v>99</v>
      </c>
      <c r="F184" s="16" t="s">
        <v>357</v>
      </c>
      <c r="G184" s="17">
        <v>152440.51</v>
      </c>
      <c r="H184" s="17">
        <v>0</v>
      </c>
      <c r="I184" s="17">
        <v>152440.51</v>
      </c>
      <c r="AG184" s="19"/>
    </row>
    <row r="185" spans="1:33" s="18" customFormat="1" ht="68.25" customHeight="1">
      <c r="A185" s="12" t="s">
        <v>187</v>
      </c>
      <c r="B185" s="13" t="s">
        <v>188</v>
      </c>
      <c r="C185" s="14" t="s">
        <v>219</v>
      </c>
      <c r="D185" s="15" t="s">
        <v>13</v>
      </c>
      <c r="E185" s="16" t="s">
        <v>99</v>
      </c>
      <c r="F185" s="16" t="s">
        <v>358</v>
      </c>
      <c r="G185" s="17">
        <v>139153.71</v>
      </c>
      <c r="H185" s="17">
        <v>0</v>
      </c>
      <c r="I185" s="17">
        <v>139153.71</v>
      </c>
      <c r="AG185" s="19"/>
    </row>
    <row r="186" spans="1:33" s="18" customFormat="1" ht="68.25" customHeight="1">
      <c r="A186" s="12" t="s">
        <v>187</v>
      </c>
      <c r="B186" s="13" t="s">
        <v>188</v>
      </c>
      <c r="C186" s="14" t="s">
        <v>219</v>
      </c>
      <c r="D186" s="15" t="s">
        <v>13</v>
      </c>
      <c r="E186" s="16" t="s">
        <v>99</v>
      </c>
      <c r="F186" s="16" t="s">
        <v>359</v>
      </c>
      <c r="G186" s="17">
        <v>95476</v>
      </c>
      <c r="H186" s="17">
        <v>0</v>
      </c>
      <c r="I186" s="17">
        <v>95476</v>
      </c>
      <c r="AG186" s="19"/>
    </row>
    <row r="187" spans="1:33" s="18" customFormat="1" ht="68.25" customHeight="1">
      <c r="A187" s="12" t="s">
        <v>187</v>
      </c>
      <c r="B187" s="13" t="s">
        <v>188</v>
      </c>
      <c r="C187" s="14" t="s">
        <v>219</v>
      </c>
      <c r="D187" s="15" t="s">
        <v>13</v>
      </c>
      <c r="E187" s="16" t="s">
        <v>99</v>
      </c>
      <c r="F187" s="16" t="s">
        <v>360</v>
      </c>
      <c r="G187" s="17">
        <v>69201.34</v>
      </c>
      <c r="H187" s="17">
        <v>0</v>
      </c>
      <c r="I187" s="17">
        <v>69201.34</v>
      </c>
      <c r="AG187" s="19"/>
    </row>
    <row r="188" spans="1:33" s="18" customFormat="1" ht="68.25" customHeight="1">
      <c r="A188" s="12" t="s">
        <v>187</v>
      </c>
      <c r="B188" s="13" t="s">
        <v>188</v>
      </c>
      <c r="C188" s="14" t="s">
        <v>219</v>
      </c>
      <c r="D188" s="15" t="s">
        <v>13</v>
      </c>
      <c r="E188" s="16" t="s">
        <v>99</v>
      </c>
      <c r="F188" s="16" t="s">
        <v>361</v>
      </c>
      <c r="G188" s="17">
        <v>27299.19</v>
      </c>
      <c r="H188" s="17">
        <v>0</v>
      </c>
      <c r="I188" s="17">
        <v>27299.19</v>
      </c>
      <c r="AG188" s="19"/>
    </row>
    <row r="189" spans="1:33" s="18" customFormat="1" ht="68.25" customHeight="1">
      <c r="A189" s="12" t="s">
        <v>187</v>
      </c>
      <c r="B189" s="13" t="s">
        <v>188</v>
      </c>
      <c r="C189" s="14" t="s">
        <v>219</v>
      </c>
      <c r="D189" s="15" t="s">
        <v>13</v>
      </c>
      <c r="E189" s="16" t="s">
        <v>99</v>
      </c>
      <c r="F189" s="16" t="s">
        <v>362</v>
      </c>
      <c r="G189" s="17">
        <v>16586.58</v>
      </c>
      <c r="H189" s="17">
        <v>0</v>
      </c>
      <c r="I189" s="17">
        <v>16586.58</v>
      </c>
      <c r="AG189" s="19"/>
    </row>
    <row r="190" spans="1:33" s="18" customFormat="1" ht="68.25" customHeight="1">
      <c r="A190" s="12" t="s">
        <v>187</v>
      </c>
      <c r="B190" s="13" t="s">
        <v>188</v>
      </c>
      <c r="C190" s="14" t="s">
        <v>219</v>
      </c>
      <c r="D190" s="15" t="s">
        <v>13</v>
      </c>
      <c r="E190" s="16" t="s">
        <v>99</v>
      </c>
      <c r="F190" s="16" t="s">
        <v>363</v>
      </c>
      <c r="G190" s="17">
        <v>10395.59</v>
      </c>
      <c r="H190" s="17">
        <v>0</v>
      </c>
      <c r="I190" s="17">
        <v>10395.59</v>
      </c>
      <c r="AG190" s="19"/>
    </row>
    <row r="191" spans="1:33" s="18" customFormat="1" ht="68.25" customHeight="1">
      <c r="A191" s="12" t="s">
        <v>187</v>
      </c>
      <c r="B191" s="13" t="s">
        <v>188</v>
      </c>
      <c r="C191" s="14" t="s">
        <v>219</v>
      </c>
      <c r="D191" s="15" t="s">
        <v>13</v>
      </c>
      <c r="E191" s="16" t="s">
        <v>99</v>
      </c>
      <c r="F191" s="16" t="s">
        <v>364</v>
      </c>
      <c r="G191" s="17">
        <v>10232.42</v>
      </c>
      <c r="H191" s="17">
        <v>0</v>
      </c>
      <c r="I191" s="17">
        <v>10232.42</v>
      </c>
      <c r="AG191" s="19"/>
    </row>
    <row r="192" spans="1:33" s="18" customFormat="1" ht="68.25" customHeight="1">
      <c r="A192" s="12" t="s">
        <v>187</v>
      </c>
      <c r="B192" s="13" t="s">
        <v>188</v>
      </c>
      <c r="C192" s="14" t="s">
        <v>219</v>
      </c>
      <c r="D192" s="15" t="s">
        <v>13</v>
      </c>
      <c r="E192" s="16" t="s">
        <v>99</v>
      </c>
      <c r="F192" s="16" t="s">
        <v>365</v>
      </c>
      <c r="G192" s="17">
        <v>1650</v>
      </c>
      <c r="H192" s="17">
        <v>0</v>
      </c>
      <c r="I192" s="17">
        <v>1650</v>
      </c>
      <c r="AG192" s="19"/>
    </row>
    <row r="193" spans="1:33" s="18" customFormat="1" ht="68.25" customHeight="1">
      <c r="A193" s="12" t="s">
        <v>187</v>
      </c>
      <c r="B193" s="13" t="s">
        <v>188</v>
      </c>
      <c r="C193" s="14" t="s">
        <v>219</v>
      </c>
      <c r="D193" s="15" t="s">
        <v>13</v>
      </c>
      <c r="E193" s="16" t="s">
        <v>99</v>
      </c>
      <c r="F193" s="16" t="s">
        <v>366</v>
      </c>
      <c r="G193" s="17">
        <v>1143.16</v>
      </c>
      <c r="H193" s="17">
        <v>0</v>
      </c>
      <c r="I193" s="17">
        <v>1143.16</v>
      </c>
      <c r="AG193" s="19"/>
    </row>
    <row r="194" spans="1:33" s="18" customFormat="1" ht="68.25" customHeight="1">
      <c r="A194" s="12" t="s">
        <v>137</v>
      </c>
      <c r="B194" s="13">
        <v>29979036001031</v>
      </c>
      <c r="C194" s="14" t="s">
        <v>235</v>
      </c>
      <c r="D194" s="15" t="s">
        <v>13</v>
      </c>
      <c r="E194" s="16" t="s">
        <v>99</v>
      </c>
      <c r="F194" s="16" t="s">
        <v>367</v>
      </c>
      <c r="G194" s="17">
        <v>68823.17</v>
      </c>
      <c r="H194" s="17">
        <v>0</v>
      </c>
      <c r="I194" s="17">
        <v>68823.17</v>
      </c>
      <c r="AG194" s="19"/>
    </row>
    <row r="195" spans="1:33" s="18" customFormat="1" ht="68.25" customHeight="1">
      <c r="A195" s="12" t="s">
        <v>187</v>
      </c>
      <c r="B195" s="13" t="s">
        <v>188</v>
      </c>
      <c r="C195" s="14" t="s">
        <v>260</v>
      </c>
      <c r="D195" s="15" t="s">
        <v>13</v>
      </c>
      <c r="E195" s="16" t="s">
        <v>99</v>
      </c>
      <c r="F195" s="16" t="s">
        <v>368</v>
      </c>
      <c r="G195" s="17">
        <v>1090690.32</v>
      </c>
      <c r="H195" s="17">
        <v>0</v>
      </c>
      <c r="I195" s="17">
        <f>166079.43+839455.13</f>
        <v>1005534.56</v>
      </c>
      <c r="AG195" s="19"/>
    </row>
    <row r="196" spans="1:33" s="18" customFormat="1" ht="68.25" customHeight="1">
      <c r="A196" s="12" t="s">
        <v>187</v>
      </c>
      <c r="B196" s="13" t="s">
        <v>188</v>
      </c>
      <c r="C196" s="14" t="s">
        <v>254</v>
      </c>
      <c r="D196" s="15" t="s">
        <v>13</v>
      </c>
      <c r="E196" s="16" t="s">
        <v>99</v>
      </c>
      <c r="F196" s="16" t="s">
        <v>369</v>
      </c>
      <c r="G196" s="17">
        <v>1990452.16</v>
      </c>
      <c r="H196" s="17">
        <v>0</v>
      </c>
      <c r="I196" s="17">
        <f>287394.33+1541659.57+1345.21</f>
        <v>1830399.11</v>
      </c>
      <c r="AG196" s="19"/>
    </row>
    <row r="197" spans="1:33" s="18" customFormat="1" ht="68.25" customHeight="1">
      <c r="A197" s="12" t="s">
        <v>187</v>
      </c>
      <c r="B197" s="13" t="s">
        <v>188</v>
      </c>
      <c r="C197" s="14" t="s">
        <v>254</v>
      </c>
      <c r="D197" s="15" t="s">
        <v>13</v>
      </c>
      <c r="E197" s="16" t="s">
        <v>99</v>
      </c>
      <c r="F197" s="16" t="s">
        <v>370</v>
      </c>
      <c r="G197" s="17">
        <v>129287.82</v>
      </c>
      <c r="H197" s="17">
        <v>0</v>
      </c>
      <c r="I197" s="17">
        <v>129287.82</v>
      </c>
      <c r="AG197" s="19"/>
    </row>
    <row r="198" spans="1:33" s="18" customFormat="1" ht="68.25" customHeight="1">
      <c r="A198" s="12" t="s">
        <v>187</v>
      </c>
      <c r="B198" s="13" t="s">
        <v>188</v>
      </c>
      <c r="C198" s="14" t="s">
        <v>254</v>
      </c>
      <c r="D198" s="15" t="s">
        <v>13</v>
      </c>
      <c r="E198" s="16" t="s">
        <v>99</v>
      </c>
      <c r="F198" s="16" t="s">
        <v>371</v>
      </c>
      <c r="G198" s="17">
        <v>16899.32</v>
      </c>
      <c r="H198" s="17">
        <v>0</v>
      </c>
      <c r="I198" s="17">
        <v>16899.32</v>
      </c>
      <c r="AG198" s="19"/>
    </row>
    <row r="199" spans="1:33" s="18" customFormat="1" ht="68.25" customHeight="1">
      <c r="A199" s="12" t="s">
        <v>187</v>
      </c>
      <c r="B199" s="13" t="s">
        <v>188</v>
      </c>
      <c r="C199" s="14" t="s">
        <v>254</v>
      </c>
      <c r="D199" s="15" t="s">
        <v>13</v>
      </c>
      <c r="E199" s="16" t="s">
        <v>99</v>
      </c>
      <c r="F199" s="16" t="s">
        <v>372</v>
      </c>
      <c r="G199" s="17">
        <v>9290.34</v>
      </c>
      <c r="H199" s="17">
        <v>0</v>
      </c>
      <c r="I199" s="17">
        <f>4219.35+4174.38</f>
        <v>8393.73</v>
      </c>
      <c r="AG199" s="19"/>
    </row>
    <row r="200" spans="1:33" s="18" customFormat="1" ht="68.25" customHeight="1">
      <c r="A200" s="12" t="s">
        <v>187</v>
      </c>
      <c r="B200" s="13" t="s">
        <v>188</v>
      </c>
      <c r="C200" s="14" t="s">
        <v>254</v>
      </c>
      <c r="D200" s="15" t="s">
        <v>13</v>
      </c>
      <c r="E200" s="16" t="s">
        <v>99</v>
      </c>
      <c r="F200" s="16" t="s">
        <v>373</v>
      </c>
      <c r="G200" s="17">
        <v>7910.41</v>
      </c>
      <c r="H200" s="17">
        <v>0</v>
      </c>
      <c r="I200" s="17">
        <v>7910.41</v>
      </c>
      <c r="AG200" s="19"/>
    </row>
    <row r="201" spans="1:33" s="18" customFormat="1" ht="68.25" customHeight="1">
      <c r="A201" s="12" t="s">
        <v>187</v>
      </c>
      <c r="B201" s="13" t="s">
        <v>188</v>
      </c>
      <c r="C201" s="14" t="s">
        <v>254</v>
      </c>
      <c r="D201" s="15" t="s">
        <v>13</v>
      </c>
      <c r="E201" s="16" t="s">
        <v>99</v>
      </c>
      <c r="F201" s="16" t="s">
        <v>374</v>
      </c>
      <c r="G201" s="17">
        <v>2358.04</v>
      </c>
      <c r="H201" s="17">
        <v>0</v>
      </c>
      <c r="I201" s="17">
        <v>2358.04</v>
      </c>
      <c r="AG201" s="19"/>
    </row>
    <row r="202" spans="1:33" s="18" customFormat="1" ht="68.25" customHeight="1">
      <c r="A202" s="12" t="s">
        <v>187</v>
      </c>
      <c r="B202" s="13" t="s">
        <v>188</v>
      </c>
      <c r="C202" s="14" t="s">
        <v>219</v>
      </c>
      <c r="D202" s="15" t="s">
        <v>13</v>
      </c>
      <c r="E202" s="16" t="s">
        <v>99</v>
      </c>
      <c r="F202" s="16" t="s">
        <v>375</v>
      </c>
      <c r="G202" s="17">
        <v>520894.87</v>
      </c>
      <c r="H202" s="17">
        <v>0</v>
      </c>
      <c r="I202" s="17">
        <f>250259.79+177846.55</f>
        <v>428106.33999999997</v>
      </c>
      <c r="AG202" s="19"/>
    </row>
    <row r="203" spans="1:33" s="18" customFormat="1" ht="68.25" customHeight="1">
      <c r="A203" s="12" t="s">
        <v>187</v>
      </c>
      <c r="B203" s="13" t="s">
        <v>188</v>
      </c>
      <c r="C203" s="14" t="s">
        <v>219</v>
      </c>
      <c r="D203" s="15" t="s">
        <v>13</v>
      </c>
      <c r="E203" s="16" t="s">
        <v>99</v>
      </c>
      <c r="F203" s="16" t="s">
        <v>376</v>
      </c>
      <c r="G203" s="17">
        <v>320005.61</v>
      </c>
      <c r="H203" s="17">
        <v>0</v>
      </c>
      <c r="I203" s="17">
        <v>320005.61</v>
      </c>
      <c r="AG203" s="19"/>
    </row>
    <row r="204" spans="1:33" s="18" customFormat="1" ht="68.25" customHeight="1">
      <c r="A204" s="12" t="s">
        <v>187</v>
      </c>
      <c r="B204" s="13" t="s">
        <v>188</v>
      </c>
      <c r="C204" s="14" t="s">
        <v>219</v>
      </c>
      <c r="D204" s="15" t="s">
        <v>13</v>
      </c>
      <c r="E204" s="16" t="s">
        <v>99</v>
      </c>
      <c r="F204" s="16" t="s">
        <v>377</v>
      </c>
      <c r="G204" s="17">
        <v>79521.8</v>
      </c>
      <c r="H204" s="17">
        <v>0</v>
      </c>
      <c r="I204" s="17">
        <v>79521.8</v>
      </c>
      <c r="AG204" s="19"/>
    </row>
    <row r="205" spans="1:33" s="18" customFormat="1" ht="68.25" customHeight="1">
      <c r="A205" s="12" t="s">
        <v>187</v>
      </c>
      <c r="B205" s="13" t="s">
        <v>188</v>
      </c>
      <c r="C205" s="14" t="s">
        <v>219</v>
      </c>
      <c r="D205" s="15" t="s">
        <v>13</v>
      </c>
      <c r="E205" s="16" t="s">
        <v>99</v>
      </c>
      <c r="F205" s="16" t="s">
        <v>378</v>
      </c>
      <c r="G205" s="17">
        <v>37262.89</v>
      </c>
      <c r="H205" s="17">
        <v>0</v>
      </c>
      <c r="I205" s="17">
        <v>37262.89</v>
      </c>
      <c r="AG205" s="19"/>
    </row>
    <row r="206" spans="1:33" s="18" customFormat="1" ht="68.25" customHeight="1">
      <c r="A206" s="12" t="s">
        <v>187</v>
      </c>
      <c r="B206" s="13" t="s">
        <v>188</v>
      </c>
      <c r="C206" s="14" t="s">
        <v>219</v>
      </c>
      <c r="D206" s="15" t="s">
        <v>13</v>
      </c>
      <c r="E206" s="16" t="s">
        <v>99</v>
      </c>
      <c r="F206" s="16" t="s">
        <v>379</v>
      </c>
      <c r="G206" s="17">
        <v>36419.33</v>
      </c>
      <c r="H206" s="17">
        <v>0</v>
      </c>
      <c r="I206" s="17">
        <v>36419.33</v>
      </c>
      <c r="AG206" s="19"/>
    </row>
    <row r="207" spans="1:33" s="18" customFormat="1" ht="68.25" customHeight="1">
      <c r="A207" s="12" t="s">
        <v>187</v>
      </c>
      <c r="B207" s="13" t="s">
        <v>188</v>
      </c>
      <c r="C207" s="14" t="s">
        <v>219</v>
      </c>
      <c r="D207" s="15" t="s">
        <v>13</v>
      </c>
      <c r="E207" s="16" t="s">
        <v>99</v>
      </c>
      <c r="F207" s="16" t="s">
        <v>380</v>
      </c>
      <c r="G207" s="17">
        <v>30710.49</v>
      </c>
      <c r="H207" s="17">
        <v>0</v>
      </c>
      <c r="I207" s="17">
        <v>30710.49</v>
      </c>
      <c r="AG207" s="19"/>
    </row>
    <row r="208" spans="1:33" s="18" customFormat="1" ht="68.25" customHeight="1">
      <c r="A208" s="12" t="s">
        <v>187</v>
      </c>
      <c r="B208" s="13" t="s">
        <v>188</v>
      </c>
      <c r="C208" s="14" t="s">
        <v>219</v>
      </c>
      <c r="D208" s="15" t="s">
        <v>13</v>
      </c>
      <c r="E208" s="16" t="s">
        <v>99</v>
      </c>
      <c r="F208" s="16" t="s">
        <v>381</v>
      </c>
      <c r="G208" s="17">
        <v>24018.38</v>
      </c>
      <c r="H208" s="17">
        <v>0</v>
      </c>
      <c r="I208" s="17">
        <v>24018.38</v>
      </c>
      <c r="AG208" s="19"/>
    </row>
    <row r="209" spans="1:33" s="18" customFormat="1" ht="68.25" customHeight="1">
      <c r="A209" s="12" t="s">
        <v>187</v>
      </c>
      <c r="B209" s="13" t="s">
        <v>188</v>
      </c>
      <c r="C209" s="14" t="s">
        <v>219</v>
      </c>
      <c r="D209" s="15" t="s">
        <v>13</v>
      </c>
      <c r="E209" s="16" t="s">
        <v>99</v>
      </c>
      <c r="F209" s="16" t="s">
        <v>382</v>
      </c>
      <c r="G209" s="17">
        <v>13034.09</v>
      </c>
      <c r="H209" s="17">
        <v>0</v>
      </c>
      <c r="I209" s="17">
        <v>13034.09</v>
      </c>
      <c r="AG209" s="19"/>
    </row>
    <row r="210" spans="1:33" s="18" customFormat="1" ht="68.25" customHeight="1">
      <c r="A210" s="12" t="s">
        <v>187</v>
      </c>
      <c r="B210" s="13" t="s">
        <v>188</v>
      </c>
      <c r="C210" s="14" t="s">
        <v>219</v>
      </c>
      <c r="D210" s="15" t="s">
        <v>13</v>
      </c>
      <c r="E210" s="16" t="s">
        <v>99</v>
      </c>
      <c r="F210" s="16" t="s">
        <v>383</v>
      </c>
      <c r="G210" s="17">
        <v>6314.97</v>
      </c>
      <c r="H210" s="17">
        <v>0</v>
      </c>
      <c r="I210" s="17">
        <v>6314.97</v>
      </c>
      <c r="AG210" s="19"/>
    </row>
    <row r="211" spans="1:33" s="18" customFormat="1" ht="68.25" customHeight="1">
      <c r="A211" s="12" t="s">
        <v>187</v>
      </c>
      <c r="B211" s="13" t="s">
        <v>188</v>
      </c>
      <c r="C211" s="14" t="s">
        <v>219</v>
      </c>
      <c r="D211" s="15" t="s">
        <v>13</v>
      </c>
      <c r="E211" s="16" t="s">
        <v>99</v>
      </c>
      <c r="F211" s="16" t="s">
        <v>384</v>
      </c>
      <c r="G211" s="17">
        <v>3572.9</v>
      </c>
      <c r="H211" s="17">
        <v>0</v>
      </c>
      <c r="I211" s="17">
        <v>3572.9</v>
      </c>
      <c r="AG211" s="19"/>
    </row>
    <row r="212" spans="1:33" s="18" customFormat="1" ht="68.25" customHeight="1">
      <c r="A212" s="12" t="s">
        <v>187</v>
      </c>
      <c r="B212" s="13" t="s">
        <v>188</v>
      </c>
      <c r="C212" s="14" t="s">
        <v>219</v>
      </c>
      <c r="D212" s="15" t="s">
        <v>13</v>
      </c>
      <c r="E212" s="16" t="s">
        <v>99</v>
      </c>
      <c r="F212" s="16" t="s">
        <v>385</v>
      </c>
      <c r="G212" s="17">
        <v>2465</v>
      </c>
      <c r="H212" s="17">
        <v>0</v>
      </c>
      <c r="I212" s="17">
        <v>2465</v>
      </c>
      <c r="AG212" s="19"/>
    </row>
    <row r="213" spans="1:33" s="18" customFormat="1" ht="68.25" customHeight="1">
      <c r="A213" s="12" t="s">
        <v>187</v>
      </c>
      <c r="B213" s="13" t="s">
        <v>188</v>
      </c>
      <c r="C213" s="14" t="s">
        <v>219</v>
      </c>
      <c r="D213" s="15" t="s">
        <v>13</v>
      </c>
      <c r="E213" s="16" t="s">
        <v>99</v>
      </c>
      <c r="F213" s="16" t="s">
        <v>386</v>
      </c>
      <c r="G213" s="17">
        <v>2320.66</v>
      </c>
      <c r="H213" s="17">
        <v>0</v>
      </c>
      <c r="I213" s="17">
        <v>2320.66</v>
      </c>
      <c r="AG213" s="19"/>
    </row>
    <row r="214" spans="1:33" s="18" customFormat="1" ht="68.25" customHeight="1">
      <c r="A214" s="12" t="s">
        <v>187</v>
      </c>
      <c r="B214" s="13" t="s">
        <v>188</v>
      </c>
      <c r="C214" s="14" t="s">
        <v>219</v>
      </c>
      <c r="D214" s="15" t="s">
        <v>13</v>
      </c>
      <c r="E214" s="16" t="s">
        <v>99</v>
      </c>
      <c r="F214" s="16" t="s">
        <v>387</v>
      </c>
      <c r="G214" s="17">
        <v>2060.19</v>
      </c>
      <c r="H214" s="17">
        <v>0</v>
      </c>
      <c r="I214" s="17">
        <v>2060.19</v>
      </c>
      <c r="AG214" s="19"/>
    </row>
    <row r="215" spans="1:33" s="18" customFormat="1" ht="68.25" customHeight="1">
      <c r="A215" s="12" t="s">
        <v>187</v>
      </c>
      <c r="B215" s="13" t="s">
        <v>188</v>
      </c>
      <c r="C215" s="14" t="s">
        <v>219</v>
      </c>
      <c r="D215" s="15" t="s">
        <v>13</v>
      </c>
      <c r="E215" s="16" t="s">
        <v>99</v>
      </c>
      <c r="F215" s="16" t="s">
        <v>388</v>
      </c>
      <c r="G215" s="17">
        <v>1688.18</v>
      </c>
      <c r="H215" s="17">
        <v>0</v>
      </c>
      <c r="I215" s="17">
        <v>1688.18</v>
      </c>
      <c r="AG215" s="19"/>
    </row>
    <row r="216" spans="1:33" s="18" customFormat="1" ht="68.25" customHeight="1">
      <c r="A216" s="12" t="s">
        <v>187</v>
      </c>
      <c r="B216" s="13" t="s">
        <v>188</v>
      </c>
      <c r="C216" s="14" t="s">
        <v>219</v>
      </c>
      <c r="D216" s="15" t="s">
        <v>13</v>
      </c>
      <c r="E216" s="16" t="s">
        <v>99</v>
      </c>
      <c r="F216" s="16" t="s">
        <v>389</v>
      </c>
      <c r="G216" s="17">
        <v>1248.74</v>
      </c>
      <c r="H216" s="17">
        <v>0</v>
      </c>
      <c r="I216" s="17">
        <v>1248.74</v>
      </c>
      <c r="AG216" s="19"/>
    </row>
    <row r="217" spans="1:33" s="18" customFormat="1" ht="68.25" customHeight="1">
      <c r="A217" s="12" t="s">
        <v>187</v>
      </c>
      <c r="B217" s="13" t="s">
        <v>188</v>
      </c>
      <c r="C217" s="14" t="s">
        <v>219</v>
      </c>
      <c r="D217" s="15" t="s">
        <v>13</v>
      </c>
      <c r="E217" s="16" t="s">
        <v>99</v>
      </c>
      <c r="F217" s="16" t="s">
        <v>390</v>
      </c>
      <c r="G217" s="17">
        <v>632.78</v>
      </c>
      <c r="H217" s="17">
        <v>0</v>
      </c>
      <c r="I217" s="17">
        <v>632.78</v>
      </c>
      <c r="AG217" s="19"/>
    </row>
    <row r="218" spans="1:33" s="18" customFormat="1" ht="68.25" customHeight="1">
      <c r="A218" s="12" t="s">
        <v>137</v>
      </c>
      <c r="B218" s="13">
        <v>29979036001031</v>
      </c>
      <c r="C218" s="14" t="s">
        <v>235</v>
      </c>
      <c r="D218" s="15" t="s">
        <v>13</v>
      </c>
      <c r="E218" s="16" t="s">
        <v>99</v>
      </c>
      <c r="F218" s="16" t="s">
        <v>391</v>
      </c>
      <c r="G218" s="17">
        <v>13895.61</v>
      </c>
      <c r="H218" s="17">
        <v>0</v>
      </c>
      <c r="I218" s="17">
        <v>13895.61</v>
      </c>
      <c r="AG218" s="19"/>
    </row>
    <row r="219" spans="1:33" s="18" customFormat="1" ht="68.25" customHeight="1">
      <c r="A219" s="12" t="s">
        <v>187</v>
      </c>
      <c r="B219" s="13" t="s">
        <v>188</v>
      </c>
      <c r="C219" s="14" t="s">
        <v>392</v>
      </c>
      <c r="D219" s="15" t="s">
        <v>13</v>
      </c>
      <c r="E219" s="16" t="s">
        <v>99</v>
      </c>
      <c r="F219" s="16" t="s">
        <v>393</v>
      </c>
      <c r="G219" s="17">
        <v>734280.92</v>
      </c>
      <c r="H219" s="17">
        <v>0</v>
      </c>
      <c r="I219" s="17">
        <v>734280.92</v>
      </c>
      <c r="AG219" s="19"/>
    </row>
    <row r="220" spans="1:33" s="18" customFormat="1" ht="68.25" customHeight="1">
      <c r="A220" s="12" t="s">
        <v>187</v>
      </c>
      <c r="B220" s="13" t="s">
        <v>188</v>
      </c>
      <c r="C220" s="14" t="s">
        <v>392</v>
      </c>
      <c r="D220" s="15" t="s">
        <v>13</v>
      </c>
      <c r="E220" s="16" t="s">
        <v>99</v>
      </c>
      <c r="F220" s="16" t="s">
        <v>394</v>
      </c>
      <c r="G220" s="17">
        <v>2278.98</v>
      </c>
      <c r="H220" s="17">
        <v>0</v>
      </c>
      <c r="I220" s="17">
        <v>2278.98</v>
      </c>
      <c r="AG220" s="19"/>
    </row>
    <row r="221" spans="1:33" s="18" customFormat="1" ht="68.25" customHeight="1">
      <c r="A221" s="12" t="s">
        <v>187</v>
      </c>
      <c r="B221" s="13" t="s">
        <v>188</v>
      </c>
      <c r="C221" s="14" t="s">
        <v>395</v>
      </c>
      <c r="D221" s="15" t="s">
        <v>13</v>
      </c>
      <c r="E221" s="16" t="s">
        <v>99</v>
      </c>
      <c r="F221" s="16" t="s">
        <v>396</v>
      </c>
      <c r="G221" s="17">
        <v>425627.93</v>
      </c>
      <c r="H221" s="17">
        <v>0</v>
      </c>
      <c r="I221" s="17">
        <v>425627.93</v>
      </c>
      <c r="AG221" s="19"/>
    </row>
    <row r="222" spans="1:33" s="18" customFormat="1" ht="68.25" customHeight="1">
      <c r="A222" s="12" t="s">
        <v>187</v>
      </c>
      <c r="B222" s="13" t="s">
        <v>188</v>
      </c>
      <c r="C222" s="14" t="s">
        <v>395</v>
      </c>
      <c r="D222" s="15" t="s">
        <v>13</v>
      </c>
      <c r="E222" s="16" t="s">
        <v>99</v>
      </c>
      <c r="F222" s="16" t="s">
        <v>397</v>
      </c>
      <c r="G222" s="17">
        <v>5188.79</v>
      </c>
      <c r="H222" s="17">
        <v>0</v>
      </c>
      <c r="I222" s="17">
        <v>5188.79</v>
      </c>
      <c r="AG222" s="19"/>
    </row>
    <row r="223" spans="1:33" s="18" customFormat="1" ht="68.25" customHeight="1">
      <c r="A223" s="12" t="s">
        <v>187</v>
      </c>
      <c r="B223" s="13" t="s">
        <v>188</v>
      </c>
      <c r="C223" s="14" t="s">
        <v>395</v>
      </c>
      <c r="D223" s="15" t="s">
        <v>13</v>
      </c>
      <c r="E223" s="16" t="s">
        <v>99</v>
      </c>
      <c r="F223" s="16" t="s">
        <v>398</v>
      </c>
      <c r="G223" s="17">
        <v>2892.5</v>
      </c>
      <c r="H223" s="17">
        <v>0</v>
      </c>
      <c r="I223" s="17">
        <v>2892.5</v>
      </c>
      <c r="AG223" s="19"/>
    </row>
    <row r="224" spans="1:33" s="18" customFormat="1" ht="68.25" customHeight="1">
      <c r="A224" s="12" t="s">
        <v>187</v>
      </c>
      <c r="B224" s="13" t="s">
        <v>188</v>
      </c>
      <c r="C224" s="14" t="s">
        <v>395</v>
      </c>
      <c r="D224" s="15" t="s">
        <v>13</v>
      </c>
      <c r="E224" s="16" t="s">
        <v>99</v>
      </c>
      <c r="F224" s="16" t="s">
        <v>399</v>
      </c>
      <c r="G224" s="17">
        <v>76994.41</v>
      </c>
      <c r="H224" s="17">
        <v>0</v>
      </c>
      <c r="I224" s="17">
        <v>76994.41</v>
      </c>
      <c r="AG224" s="19"/>
    </row>
    <row r="225" spans="1:33" s="18" customFormat="1" ht="68.25" customHeight="1">
      <c r="A225" s="12" t="s">
        <v>187</v>
      </c>
      <c r="B225" s="13" t="s">
        <v>188</v>
      </c>
      <c r="C225" s="14" t="s">
        <v>341</v>
      </c>
      <c r="D225" s="15" t="s">
        <v>13</v>
      </c>
      <c r="E225" s="16" t="s">
        <v>99</v>
      </c>
      <c r="F225" s="16" t="s">
        <v>400</v>
      </c>
      <c r="G225" s="17">
        <v>251706.81</v>
      </c>
      <c r="H225" s="17">
        <v>0</v>
      </c>
      <c r="I225" s="17">
        <v>224019.06</v>
      </c>
      <c r="AG225" s="19"/>
    </row>
    <row r="226" spans="1:33" s="18" customFormat="1" ht="68.25" customHeight="1">
      <c r="A226" s="12" t="s">
        <v>401</v>
      </c>
      <c r="B226" s="13">
        <v>2844344000102</v>
      </c>
      <c r="C226" s="14" t="s">
        <v>402</v>
      </c>
      <c r="D226" s="15" t="s">
        <v>13</v>
      </c>
      <c r="E226" s="16" t="s">
        <v>99</v>
      </c>
      <c r="F226" s="16" t="s">
        <v>403</v>
      </c>
      <c r="G226" s="17">
        <v>5000</v>
      </c>
      <c r="H226" s="17">
        <v>0</v>
      </c>
      <c r="I226" s="17">
        <v>0</v>
      </c>
      <c r="AG226" s="19"/>
    </row>
    <row r="227" spans="1:33" s="18" customFormat="1" ht="68.25" customHeight="1">
      <c r="A227" s="12" t="s">
        <v>187</v>
      </c>
      <c r="B227" s="13" t="s">
        <v>188</v>
      </c>
      <c r="C227" s="14" t="s">
        <v>339</v>
      </c>
      <c r="D227" s="15" t="s">
        <v>13</v>
      </c>
      <c r="E227" s="16" t="s">
        <v>99</v>
      </c>
      <c r="F227" s="16" t="s">
        <v>404</v>
      </c>
      <c r="G227" s="17">
        <v>1334041.44</v>
      </c>
      <c r="H227" s="17">
        <v>0</v>
      </c>
      <c r="I227" s="17">
        <v>1170981.47</v>
      </c>
      <c r="AG227" s="19"/>
    </row>
    <row r="228" spans="1:33" s="18" customFormat="1" ht="68.25" customHeight="1">
      <c r="A228" s="12" t="s">
        <v>187</v>
      </c>
      <c r="B228" s="13" t="s">
        <v>188</v>
      </c>
      <c r="C228" s="14" t="s">
        <v>343</v>
      </c>
      <c r="D228" s="15" t="s">
        <v>13</v>
      </c>
      <c r="E228" s="16" t="s">
        <v>99</v>
      </c>
      <c r="F228" s="16" t="s">
        <v>405</v>
      </c>
      <c r="G228" s="17">
        <v>971065.7</v>
      </c>
      <c r="H228" s="17">
        <v>0</v>
      </c>
      <c r="I228" s="17">
        <v>971065.7</v>
      </c>
      <c r="AG228" s="19"/>
    </row>
    <row r="229" spans="1:33" s="18" customFormat="1" ht="68.25" customHeight="1">
      <c r="A229" s="12" t="s">
        <v>187</v>
      </c>
      <c r="B229" s="13" t="s">
        <v>188</v>
      </c>
      <c r="C229" s="14" t="s">
        <v>219</v>
      </c>
      <c r="D229" s="15" t="s">
        <v>13</v>
      </c>
      <c r="E229" s="16" t="s">
        <v>99</v>
      </c>
      <c r="F229" s="16" t="s">
        <v>406</v>
      </c>
      <c r="G229" s="17">
        <v>337835.74</v>
      </c>
      <c r="H229" s="17">
        <v>0</v>
      </c>
      <c r="I229" s="17">
        <v>337835.74</v>
      </c>
      <c r="AG229" s="19"/>
    </row>
    <row r="230" spans="1:33" s="18" customFormat="1" ht="68.25" customHeight="1">
      <c r="A230" s="12" t="s">
        <v>187</v>
      </c>
      <c r="B230" s="13" t="s">
        <v>188</v>
      </c>
      <c r="C230" s="14" t="s">
        <v>219</v>
      </c>
      <c r="D230" s="15" t="s">
        <v>13</v>
      </c>
      <c r="E230" s="16" t="s">
        <v>99</v>
      </c>
      <c r="F230" s="16" t="s">
        <v>407</v>
      </c>
      <c r="G230" s="17">
        <v>232496.04</v>
      </c>
      <c r="H230" s="17">
        <v>0</v>
      </c>
      <c r="I230" s="17">
        <v>232496.04</v>
      </c>
      <c r="AG230" s="19"/>
    </row>
    <row r="231" spans="1:33" s="18" customFormat="1" ht="68.25" customHeight="1">
      <c r="A231" s="12" t="s">
        <v>187</v>
      </c>
      <c r="B231" s="13" t="s">
        <v>188</v>
      </c>
      <c r="C231" s="14" t="s">
        <v>219</v>
      </c>
      <c r="D231" s="15" t="s">
        <v>13</v>
      </c>
      <c r="E231" s="16" t="s">
        <v>99</v>
      </c>
      <c r="F231" s="16" t="s">
        <v>408</v>
      </c>
      <c r="G231" s="17">
        <v>21170.92</v>
      </c>
      <c r="H231" s="17">
        <v>0</v>
      </c>
      <c r="I231" s="17">
        <v>21170.92</v>
      </c>
      <c r="AG231" s="19"/>
    </row>
    <row r="232" spans="1:33" s="18" customFormat="1" ht="68.25" customHeight="1">
      <c r="A232" s="12" t="s">
        <v>187</v>
      </c>
      <c r="B232" s="13" t="s">
        <v>188</v>
      </c>
      <c r="C232" s="14" t="s">
        <v>219</v>
      </c>
      <c r="D232" s="15" t="s">
        <v>13</v>
      </c>
      <c r="E232" s="16" t="s">
        <v>99</v>
      </c>
      <c r="F232" s="16" t="s">
        <v>409</v>
      </c>
      <c r="G232" s="17">
        <v>9649.18</v>
      </c>
      <c r="H232" s="17">
        <v>0</v>
      </c>
      <c r="I232" s="17">
        <v>9649.18</v>
      </c>
      <c r="AG232" s="19"/>
    </row>
    <row r="233" spans="1:33" s="18" customFormat="1" ht="68.25" customHeight="1">
      <c r="A233" s="12" t="s">
        <v>187</v>
      </c>
      <c r="B233" s="13" t="s">
        <v>188</v>
      </c>
      <c r="C233" s="14" t="s">
        <v>219</v>
      </c>
      <c r="D233" s="15" t="s">
        <v>13</v>
      </c>
      <c r="E233" s="16" t="s">
        <v>99</v>
      </c>
      <c r="F233" s="16" t="s">
        <v>410</v>
      </c>
      <c r="G233" s="17">
        <v>1109.9</v>
      </c>
      <c r="H233" s="17">
        <v>0</v>
      </c>
      <c r="I233" s="17">
        <v>1109.9</v>
      </c>
      <c r="AG233" s="19"/>
    </row>
    <row r="234" spans="1:9" s="21" customFormat="1" ht="68.25" customHeight="1">
      <c r="A234" s="12" t="s">
        <v>143</v>
      </c>
      <c r="B234" s="13">
        <v>4406195000125</v>
      </c>
      <c r="C234" s="14" t="s">
        <v>411</v>
      </c>
      <c r="D234" s="15" t="s">
        <v>13</v>
      </c>
      <c r="E234" s="16" t="s">
        <v>99</v>
      </c>
      <c r="F234" s="16" t="s">
        <v>412</v>
      </c>
      <c r="G234" s="17">
        <v>224.92</v>
      </c>
      <c r="H234" s="17">
        <v>0</v>
      </c>
      <c r="I234" s="17">
        <v>224.92</v>
      </c>
    </row>
    <row r="235" spans="1:9" s="21" customFormat="1" ht="68.25" customHeight="1">
      <c r="A235" s="12" t="s">
        <v>413</v>
      </c>
      <c r="B235" s="13">
        <v>9184899000114</v>
      </c>
      <c r="C235" s="14" t="s">
        <v>414</v>
      </c>
      <c r="D235" s="15" t="s">
        <v>21</v>
      </c>
      <c r="E235" s="16" t="s">
        <v>57</v>
      </c>
      <c r="F235" s="16" t="s">
        <v>415</v>
      </c>
      <c r="G235" s="17">
        <v>917.92</v>
      </c>
      <c r="H235" s="17">
        <v>0</v>
      </c>
      <c r="I235" s="17">
        <v>917.92</v>
      </c>
    </row>
    <row r="236" spans="1:9" s="21" customFormat="1" ht="68.25" customHeight="1">
      <c r="A236" s="12" t="s">
        <v>416</v>
      </c>
      <c r="B236" s="13">
        <v>10847885000112</v>
      </c>
      <c r="C236" s="14" t="s">
        <v>417</v>
      </c>
      <c r="D236" s="15" t="s">
        <v>21</v>
      </c>
      <c r="E236" s="16" t="s">
        <v>57</v>
      </c>
      <c r="F236" s="16" t="s">
        <v>418</v>
      </c>
      <c r="G236" s="17">
        <v>1186.64</v>
      </c>
      <c r="H236" s="17">
        <v>0</v>
      </c>
      <c r="I236" s="17">
        <v>1186.64</v>
      </c>
    </row>
    <row r="237" spans="1:9" s="21" customFormat="1" ht="68.25" customHeight="1">
      <c r="A237" s="12" t="s">
        <v>419</v>
      </c>
      <c r="B237" s="13">
        <v>7359872000190</v>
      </c>
      <c r="C237" s="14" t="s">
        <v>420</v>
      </c>
      <c r="D237" s="15" t="s">
        <v>21</v>
      </c>
      <c r="E237" s="16" t="s">
        <v>57</v>
      </c>
      <c r="F237" s="16" t="s">
        <v>421</v>
      </c>
      <c r="G237" s="17">
        <v>1950</v>
      </c>
      <c r="H237" s="17">
        <v>0</v>
      </c>
      <c r="I237" s="17">
        <v>1950</v>
      </c>
    </row>
    <row r="238" spans="1:9" s="21" customFormat="1" ht="68.25" customHeight="1">
      <c r="A238" s="12" t="s">
        <v>422</v>
      </c>
      <c r="B238" s="13">
        <v>4407029000143</v>
      </c>
      <c r="C238" s="14" t="s">
        <v>423</v>
      </c>
      <c r="D238" s="15" t="s">
        <v>13</v>
      </c>
      <c r="E238" s="16" t="s">
        <v>424</v>
      </c>
      <c r="F238" s="16" t="s">
        <v>425</v>
      </c>
      <c r="G238" s="17">
        <v>50</v>
      </c>
      <c r="H238" s="17">
        <v>0</v>
      </c>
      <c r="I238" s="17">
        <v>50</v>
      </c>
    </row>
    <row r="239" spans="1:9" s="21" customFormat="1" ht="68.25" customHeight="1">
      <c r="A239" s="12" t="s">
        <v>137</v>
      </c>
      <c r="B239" s="13">
        <v>29979036001031</v>
      </c>
      <c r="C239" s="14" t="s">
        <v>426</v>
      </c>
      <c r="D239" s="15" t="s">
        <v>13</v>
      </c>
      <c r="E239" s="16" t="s">
        <v>424</v>
      </c>
      <c r="F239" s="16" t="s">
        <v>427</v>
      </c>
      <c r="G239" s="17">
        <v>254.63</v>
      </c>
      <c r="H239" s="17">
        <v>0</v>
      </c>
      <c r="I239" s="17">
        <v>254.63</v>
      </c>
    </row>
    <row r="240" spans="1:9" s="21" customFormat="1" ht="68.25" customHeight="1">
      <c r="A240" s="12" t="s">
        <v>428</v>
      </c>
      <c r="B240" s="13">
        <v>23043415272</v>
      </c>
      <c r="C240" s="14" t="s">
        <v>135</v>
      </c>
      <c r="D240" s="15" t="s">
        <v>13</v>
      </c>
      <c r="E240" s="16" t="s">
        <v>424</v>
      </c>
      <c r="F240" s="16" t="s">
        <v>429</v>
      </c>
      <c r="G240" s="17">
        <v>2344.74</v>
      </c>
      <c r="H240" s="17">
        <v>0</v>
      </c>
      <c r="I240" s="17">
        <v>2344.74</v>
      </c>
    </row>
    <row r="241" spans="1:9" s="21" customFormat="1" ht="68.25" customHeight="1">
      <c r="A241" s="12" t="s">
        <v>430</v>
      </c>
      <c r="B241" s="13">
        <v>41104579120</v>
      </c>
      <c r="C241" s="14" t="s">
        <v>135</v>
      </c>
      <c r="D241" s="15" t="s">
        <v>13</v>
      </c>
      <c r="E241" s="16" t="s">
        <v>424</v>
      </c>
      <c r="F241" s="16" t="s">
        <v>431</v>
      </c>
      <c r="G241" s="17">
        <v>2344.74</v>
      </c>
      <c r="H241" s="17">
        <v>0</v>
      </c>
      <c r="I241" s="17">
        <v>2344.74</v>
      </c>
    </row>
    <row r="242" spans="1:9" s="21" customFormat="1" ht="68.25" customHeight="1">
      <c r="A242" s="12" t="s">
        <v>432</v>
      </c>
      <c r="B242" s="13">
        <v>97594610806</v>
      </c>
      <c r="C242" s="14" t="s">
        <v>135</v>
      </c>
      <c r="D242" s="15" t="s">
        <v>13</v>
      </c>
      <c r="E242" s="16" t="s">
        <v>424</v>
      </c>
      <c r="F242" s="16" t="s">
        <v>433</v>
      </c>
      <c r="G242" s="17">
        <v>2344.74</v>
      </c>
      <c r="H242" s="17">
        <v>0</v>
      </c>
      <c r="I242" s="17">
        <v>2344.74</v>
      </c>
    </row>
    <row r="243" spans="1:9" s="21" customFormat="1" ht="68.25" customHeight="1">
      <c r="A243" s="12" t="s">
        <v>434</v>
      </c>
      <c r="B243" s="13">
        <v>40667790268</v>
      </c>
      <c r="C243" s="14" t="s">
        <v>135</v>
      </c>
      <c r="D243" s="15" t="s">
        <v>13</v>
      </c>
      <c r="E243" s="16" t="s">
        <v>424</v>
      </c>
      <c r="F243" s="16" t="s">
        <v>435</v>
      </c>
      <c r="G243" s="17">
        <v>2344.74</v>
      </c>
      <c r="H243" s="17">
        <v>0</v>
      </c>
      <c r="I243" s="17">
        <v>2344.74</v>
      </c>
    </row>
    <row r="244" spans="1:9" s="21" customFormat="1" ht="68.25" customHeight="1">
      <c r="A244" s="12" t="s">
        <v>436</v>
      </c>
      <c r="B244" s="13">
        <v>8786974000154</v>
      </c>
      <c r="C244" s="14" t="s">
        <v>437</v>
      </c>
      <c r="D244" s="15" t="s">
        <v>21</v>
      </c>
      <c r="E244" s="16" t="s">
        <v>57</v>
      </c>
      <c r="F244" s="16" t="s">
        <v>438</v>
      </c>
      <c r="G244" s="17">
        <v>21450</v>
      </c>
      <c r="H244" s="17">
        <v>0</v>
      </c>
      <c r="I244" s="17">
        <v>21450</v>
      </c>
    </row>
    <row r="245" spans="1:9" s="21" customFormat="1" ht="68.25" customHeight="1">
      <c r="A245" s="12" t="s">
        <v>348</v>
      </c>
      <c r="B245" s="13">
        <v>34288970210</v>
      </c>
      <c r="C245" s="14" t="s">
        <v>135</v>
      </c>
      <c r="D245" s="15" t="s">
        <v>13</v>
      </c>
      <c r="E245" s="16" t="s">
        <v>99</v>
      </c>
      <c r="F245" s="16" t="s">
        <v>439</v>
      </c>
      <c r="G245" s="17">
        <v>822.72</v>
      </c>
      <c r="H245" s="17">
        <v>0</v>
      </c>
      <c r="I245" s="17">
        <v>822.72</v>
      </c>
    </row>
    <row r="246" spans="1:9" s="21" customFormat="1" ht="68.25" customHeight="1">
      <c r="A246" s="12" t="s">
        <v>440</v>
      </c>
      <c r="B246" s="13">
        <v>11975458168</v>
      </c>
      <c r="C246" s="14" t="s">
        <v>135</v>
      </c>
      <c r="D246" s="15" t="s">
        <v>13</v>
      </c>
      <c r="E246" s="16" t="s">
        <v>424</v>
      </c>
      <c r="F246" s="16" t="s">
        <v>441</v>
      </c>
      <c r="G246" s="17">
        <v>2468.16</v>
      </c>
      <c r="H246" s="17">
        <v>0</v>
      </c>
      <c r="I246" s="17">
        <v>2468.16</v>
      </c>
    </row>
    <row r="247" spans="1:9" s="21" customFormat="1" ht="68.25" customHeight="1">
      <c r="A247" s="12" t="s">
        <v>161</v>
      </c>
      <c r="B247" s="13">
        <v>89450132291</v>
      </c>
      <c r="C247" s="14" t="s">
        <v>135</v>
      </c>
      <c r="D247" s="15" t="s">
        <v>13</v>
      </c>
      <c r="E247" s="16" t="s">
        <v>424</v>
      </c>
      <c r="F247" s="16" t="s">
        <v>442</v>
      </c>
      <c r="G247" s="17">
        <v>6413.55</v>
      </c>
      <c r="H247" s="17">
        <v>0</v>
      </c>
      <c r="I247" s="17">
        <v>6413.55</v>
      </c>
    </row>
    <row r="248" spans="1:9" s="21" customFormat="1" ht="68.25" customHeight="1">
      <c r="A248" s="12" t="s">
        <v>443</v>
      </c>
      <c r="B248" s="13">
        <v>18676667000174</v>
      </c>
      <c r="C248" s="14" t="s">
        <v>444</v>
      </c>
      <c r="D248" s="15" t="s">
        <v>21</v>
      </c>
      <c r="E248" s="16" t="s">
        <v>57</v>
      </c>
      <c r="F248" s="16" t="s">
        <v>445</v>
      </c>
      <c r="G248" s="17">
        <v>15420</v>
      </c>
      <c r="H248" s="17">
        <v>0</v>
      </c>
      <c r="I248" s="17">
        <v>15420</v>
      </c>
    </row>
    <row r="249" spans="1:9" s="21" customFormat="1" ht="68.25" customHeight="1">
      <c r="A249" s="12" t="s">
        <v>446</v>
      </c>
      <c r="B249" s="13">
        <v>10602740000151</v>
      </c>
      <c r="C249" s="14" t="s">
        <v>447</v>
      </c>
      <c r="D249" s="15" t="s">
        <v>21</v>
      </c>
      <c r="E249" s="16" t="s">
        <v>57</v>
      </c>
      <c r="F249" s="16" t="s">
        <v>448</v>
      </c>
      <c r="G249" s="17">
        <v>43333.3</v>
      </c>
      <c r="H249" s="17">
        <v>0</v>
      </c>
      <c r="I249" s="17">
        <v>0</v>
      </c>
    </row>
    <row r="250" spans="1:9" s="21" customFormat="1" ht="68.25" customHeight="1">
      <c r="A250" s="12" t="s">
        <v>154</v>
      </c>
      <c r="B250" s="13">
        <v>4153748000185</v>
      </c>
      <c r="C250" s="14" t="s">
        <v>449</v>
      </c>
      <c r="D250" s="15" t="s">
        <v>13</v>
      </c>
      <c r="E250" s="16" t="s">
        <v>99</v>
      </c>
      <c r="F250" s="16" t="s">
        <v>450</v>
      </c>
      <c r="G250" s="17">
        <v>1096500.05</v>
      </c>
      <c r="H250" s="17">
        <v>0</v>
      </c>
      <c r="I250" s="17">
        <v>1096500.05</v>
      </c>
    </row>
    <row r="251" spans="1:9" s="21" customFormat="1" ht="68.25" customHeight="1">
      <c r="A251" s="12" t="s">
        <v>154</v>
      </c>
      <c r="B251" s="13">
        <v>4153748000185</v>
      </c>
      <c r="C251" s="14" t="s">
        <v>451</v>
      </c>
      <c r="D251" s="15" t="s">
        <v>13</v>
      </c>
      <c r="E251" s="16" t="s">
        <v>99</v>
      </c>
      <c r="F251" s="16" t="s">
        <v>452</v>
      </c>
      <c r="G251" s="17">
        <v>78199.96</v>
      </c>
      <c r="H251" s="17">
        <v>0</v>
      </c>
      <c r="I251" s="17">
        <v>78199.96</v>
      </c>
    </row>
    <row r="252" spans="1:9" s="21" customFormat="1" ht="68.25" customHeight="1">
      <c r="A252" s="12" t="s">
        <v>288</v>
      </c>
      <c r="B252" s="13">
        <v>17693454420</v>
      </c>
      <c r="C252" s="14" t="s">
        <v>135</v>
      </c>
      <c r="D252" s="15" t="s">
        <v>13</v>
      </c>
      <c r="E252" s="16" t="s">
        <v>99</v>
      </c>
      <c r="F252" s="16" t="s">
        <v>453</v>
      </c>
      <c r="G252" s="17">
        <v>1645.44</v>
      </c>
      <c r="H252" s="17">
        <v>0</v>
      </c>
      <c r="I252" s="17">
        <v>1645.44</v>
      </c>
    </row>
    <row r="253" spans="1:9" s="21" customFormat="1" ht="68.25" customHeight="1">
      <c r="A253" s="12" t="s">
        <v>159</v>
      </c>
      <c r="B253" s="13">
        <v>8964341686</v>
      </c>
      <c r="C253" s="14" t="s">
        <v>135</v>
      </c>
      <c r="D253" s="15" t="s">
        <v>13</v>
      </c>
      <c r="E253" s="16" t="s">
        <v>99</v>
      </c>
      <c r="F253" s="16" t="s">
        <v>454</v>
      </c>
      <c r="G253" s="17">
        <v>1856.25</v>
      </c>
      <c r="H253" s="17">
        <v>0</v>
      </c>
      <c r="I253" s="17">
        <v>1856.25</v>
      </c>
    </row>
    <row r="254" spans="1:9" s="21" customFormat="1" ht="68.25" customHeight="1">
      <c r="A254" s="12" t="s">
        <v>455</v>
      </c>
      <c r="B254" s="13">
        <v>20194358291</v>
      </c>
      <c r="C254" s="14" t="s">
        <v>135</v>
      </c>
      <c r="D254" s="15" t="s">
        <v>13</v>
      </c>
      <c r="E254" s="16" t="s">
        <v>99</v>
      </c>
      <c r="F254" s="16" t="s">
        <v>456</v>
      </c>
      <c r="G254" s="17">
        <v>781.58</v>
      </c>
      <c r="H254" s="17">
        <v>0</v>
      </c>
      <c r="I254" s="17">
        <v>781.58</v>
      </c>
    </row>
    <row r="255" spans="1:9" s="21" customFormat="1" ht="68.25" customHeight="1">
      <c r="A255" s="12" t="s">
        <v>457</v>
      </c>
      <c r="B255" s="13">
        <v>52498107215</v>
      </c>
      <c r="C255" s="14" t="s">
        <v>135</v>
      </c>
      <c r="D255" s="15" t="s">
        <v>13</v>
      </c>
      <c r="E255" s="16" t="s">
        <v>99</v>
      </c>
      <c r="F255" s="16" t="s">
        <v>458</v>
      </c>
      <c r="G255" s="17">
        <v>855.14</v>
      </c>
      <c r="H255" s="17">
        <v>0</v>
      </c>
      <c r="I255" s="17">
        <v>855.14</v>
      </c>
    </row>
    <row r="256" spans="1:9" s="21" customFormat="1" ht="68.25" customHeight="1">
      <c r="A256" s="12" t="s">
        <v>459</v>
      </c>
      <c r="B256" s="13">
        <v>3550321473</v>
      </c>
      <c r="C256" s="14" t="s">
        <v>135</v>
      </c>
      <c r="D256" s="15" t="s">
        <v>13</v>
      </c>
      <c r="E256" s="16" t="s">
        <v>99</v>
      </c>
      <c r="F256" s="16" t="s">
        <v>460</v>
      </c>
      <c r="G256" s="17">
        <v>1485</v>
      </c>
      <c r="H256" s="17">
        <v>0</v>
      </c>
      <c r="I256" s="17">
        <v>1485</v>
      </c>
    </row>
    <row r="257" spans="1:9" s="21" customFormat="1" ht="68.25" customHeight="1">
      <c r="A257" s="12" t="s">
        <v>461</v>
      </c>
      <c r="B257" s="13">
        <v>87584220134</v>
      </c>
      <c r="C257" s="14" t="s">
        <v>135</v>
      </c>
      <c r="D257" s="15" t="s">
        <v>13</v>
      </c>
      <c r="E257" s="16" t="s">
        <v>99</v>
      </c>
      <c r="F257" s="16" t="s">
        <v>462</v>
      </c>
      <c r="G257" s="17">
        <v>1485</v>
      </c>
      <c r="H257" s="17">
        <v>0</v>
      </c>
      <c r="I257" s="17">
        <v>1485</v>
      </c>
    </row>
    <row r="258" spans="1:9" s="21" customFormat="1" ht="68.25" customHeight="1">
      <c r="A258" s="12" t="s">
        <v>463</v>
      </c>
      <c r="B258" s="13">
        <v>43719996204</v>
      </c>
      <c r="C258" s="14" t="s">
        <v>135</v>
      </c>
      <c r="D258" s="15" t="s">
        <v>13</v>
      </c>
      <c r="E258" s="16" t="s">
        <v>99</v>
      </c>
      <c r="F258" s="16" t="s">
        <v>464</v>
      </c>
      <c r="G258" s="17">
        <v>1172.37</v>
      </c>
      <c r="H258" s="17">
        <v>0</v>
      </c>
      <c r="I258" s="17">
        <v>1172.37</v>
      </c>
    </row>
    <row r="259" spans="1:9" s="21" customFormat="1" ht="68.25" customHeight="1">
      <c r="A259" s="12" t="s">
        <v>465</v>
      </c>
      <c r="B259" s="13">
        <v>74092049234</v>
      </c>
      <c r="C259" s="14" t="s">
        <v>135</v>
      </c>
      <c r="D259" s="15" t="s">
        <v>13</v>
      </c>
      <c r="E259" s="16" t="s">
        <v>99</v>
      </c>
      <c r="F259" s="16" t="s">
        <v>466</v>
      </c>
      <c r="G259" s="17">
        <v>1282.71</v>
      </c>
      <c r="H259" s="17">
        <v>0</v>
      </c>
      <c r="I259" s="17">
        <v>1282.71</v>
      </c>
    </row>
    <row r="260" spans="1:9" s="21" customFormat="1" ht="68.25" customHeight="1">
      <c r="A260" s="12" t="s">
        <v>467</v>
      </c>
      <c r="B260" s="13">
        <v>31515401200</v>
      </c>
      <c r="C260" s="14" t="s">
        <v>135</v>
      </c>
      <c r="D260" s="15" t="s">
        <v>13</v>
      </c>
      <c r="E260" s="16" t="s">
        <v>99</v>
      </c>
      <c r="F260" s="16" t="s">
        <v>468</v>
      </c>
      <c r="G260" s="17">
        <v>4275.7</v>
      </c>
      <c r="H260" s="17">
        <v>0</v>
      </c>
      <c r="I260" s="17">
        <v>4275.7</v>
      </c>
    </row>
    <row r="261" spans="1:9" s="21" customFormat="1" ht="68.25" customHeight="1">
      <c r="A261" s="12" t="s">
        <v>469</v>
      </c>
      <c r="B261" s="13">
        <v>42878411234</v>
      </c>
      <c r="C261" s="14" t="s">
        <v>470</v>
      </c>
      <c r="D261" s="15" t="s">
        <v>13</v>
      </c>
      <c r="E261" s="16" t="s">
        <v>99</v>
      </c>
      <c r="F261" s="16" t="s">
        <v>471</v>
      </c>
      <c r="G261" s="17">
        <v>1000</v>
      </c>
      <c r="H261" s="17">
        <v>0</v>
      </c>
      <c r="I261" s="17">
        <v>1000</v>
      </c>
    </row>
    <row r="262" spans="1:9" s="21" customFormat="1" ht="68.25" customHeight="1">
      <c r="A262" s="12" t="s">
        <v>472</v>
      </c>
      <c r="B262" s="13">
        <v>55792278253</v>
      </c>
      <c r="C262" s="14" t="s">
        <v>473</v>
      </c>
      <c r="D262" s="15" t="s">
        <v>13</v>
      </c>
      <c r="E262" s="16" t="s">
        <v>99</v>
      </c>
      <c r="F262" s="16" t="s">
        <v>474</v>
      </c>
      <c r="G262" s="17">
        <v>1000</v>
      </c>
      <c r="H262" s="17">
        <v>0</v>
      </c>
      <c r="I262" s="17">
        <v>1000</v>
      </c>
    </row>
    <row r="263" spans="1:9" s="21" customFormat="1" ht="68.25" customHeight="1">
      <c r="A263" s="12" t="s">
        <v>475</v>
      </c>
      <c r="B263" s="13">
        <v>18148334803</v>
      </c>
      <c r="C263" s="14" t="s">
        <v>476</v>
      </c>
      <c r="D263" s="15" t="s">
        <v>13</v>
      </c>
      <c r="E263" s="16" t="s">
        <v>99</v>
      </c>
      <c r="F263" s="16" t="s">
        <v>477</v>
      </c>
      <c r="G263" s="17">
        <v>1000</v>
      </c>
      <c r="H263" s="17">
        <v>1000</v>
      </c>
      <c r="I263" s="17">
        <v>1000</v>
      </c>
    </row>
    <row r="264" spans="1:9" s="21" customFormat="1" ht="68.25" customHeight="1">
      <c r="A264" s="12" t="s">
        <v>475</v>
      </c>
      <c r="B264" s="13">
        <v>18148334803</v>
      </c>
      <c r="C264" s="14" t="s">
        <v>478</v>
      </c>
      <c r="D264" s="15" t="s">
        <v>13</v>
      </c>
      <c r="E264" s="16" t="s">
        <v>99</v>
      </c>
      <c r="F264" s="16" t="s">
        <v>479</v>
      </c>
      <c r="G264" s="17">
        <v>1000</v>
      </c>
      <c r="H264" s="17">
        <v>1000</v>
      </c>
      <c r="I264" s="17">
        <v>1000</v>
      </c>
    </row>
    <row r="265" spans="1:9" s="21" customFormat="1" ht="68.25" customHeight="1">
      <c r="A265" s="12" t="s">
        <v>148</v>
      </c>
      <c r="B265" s="13">
        <v>5610079000196</v>
      </c>
      <c r="C265" s="14" t="s">
        <v>480</v>
      </c>
      <c r="D265" s="15" t="s">
        <v>13</v>
      </c>
      <c r="E265" s="16" t="s">
        <v>99</v>
      </c>
      <c r="F265" s="16" t="s">
        <v>481</v>
      </c>
      <c r="G265" s="17">
        <v>558.69</v>
      </c>
      <c r="H265" s="17">
        <v>0</v>
      </c>
      <c r="I265" s="17">
        <v>558.69</v>
      </c>
    </row>
    <row r="266" spans="1:9" s="21" customFormat="1" ht="68.25" customHeight="1">
      <c r="A266" s="12" t="s">
        <v>143</v>
      </c>
      <c r="B266" s="13">
        <v>4406195000125</v>
      </c>
      <c r="C266" s="14" t="s">
        <v>482</v>
      </c>
      <c r="D266" s="15" t="s">
        <v>13</v>
      </c>
      <c r="E266" s="16" t="s">
        <v>99</v>
      </c>
      <c r="F266" s="16" t="s">
        <v>483</v>
      </c>
      <c r="G266" s="17">
        <v>217.28</v>
      </c>
      <c r="H266" s="17">
        <v>0</v>
      </c>
      <c r="I266" s="17">
        <v>217.28</v>
      </c>
    </row>
    <row r="267" spans="1:9" s="21" customFormat="1" ht="68.25" customHeight="1">
      <c r="A267" s="12" t="s">
        <v>484</v>
      </c>
      <c r="B267" s="13">
        <v>2809871000186</v>
      </c>
      <c r="C267" s="14" t="s">
        <v>485</v>
      </c>
      <c r="D267" s="15" t="s">
        <v>21</v>
      </c>
      <c r="E267" s="16" t="s">
        <v>22</v>
      </c>
      <c r="F267" s="16" t="s">
        <v>486</v>
      </c>
      <c r="G267" s="17">
        <v>8250</v>
      </c>
      <c r="H267" s="17">
        <v>0</v>
      </c>
      <c r="I267" s="17">
        <v>0</v>
      </c>
    </row>
    <row r="268" spans="1:9" s="21" customFormat="1" ht="68.25" customHeight="1">
      <c r="A268" s="12" t="s">
        <v>154</v>
      </c>
      <c r="B268" s="13">
        <v>4153748000185</v>
      </c>
      <c r="C268" s="14" t="s">
        <v>487</v>
      </c>
      <c r="D268" s="15" t="s">
        <v>13</v>
      </c>
      <c r="E268" s="16" t="s">
        <v>99</v>
      </c>
      <c r="F268" s="16" t="s">
        <v>488</v>
      </c>
      <c r="G268" s="17">
        <v>3400</v>
      </c>
      <c r="H268" s="17">
        <v>0</v>
      </c>
      <c r="I268" s="17">
        <v>3400</v>
      </c>
    </row>
    <row r="269" spans="1:9" s="21" customFormat="1" ht="68.25" customHeight="1">
      <c r="A269" s="12" t="s">
        <v>489</v>
      </c>
      <c r="B269" s="13">
        <v>4289455204</v>
      </c>
      <c r="C269" s="14" t="s">
        <v>135</v>
      </c>
      <c r="D269" s="15" t="s">
        <v>13</v>
      </c>
      <c r="E269" s="16" t="s">
        <v>99</v>
      </c>
      <c r="F269" s="16" t="s">
        <v>490</v>
      </c>
      <c r="G269" s="17">
        <v>1563.16</v>
      </c>
      <c r="H269" s="17">
        <v>0</v>
      </c>
      <c r="I269" s="17">
        <v>1563.16</v>
      </c>
    </row>
    <row r="270" spans="1:9" s="21" customFormat="1" ht="68.25" customHeight="1">
      <c r="A270" s="12" t="s">
        <v>491</v>
      </c>
      <c r="B270" s="13">
        <v>14220230000170</v>
      </c>
      <c r="C270" s="14" t="s">
        <v>492</v>
      </c>
      <c r="D270" s="15" t="s">
        <v>21</v>
      </c>
      <c r="E270" s="16" t="s">
        <v>57</v>
      </c>
      <c r="F270" s="16" t="s">
        <v>493</v>
      </c>
      <c r="G270" s="17">
        <v>10400</v>
      </c>
      <c r="H270" s="17">
        <v>0</v>
      </c>
      <c r="I270" s="17">
        <v>10400</v>
      </c>
    </row>
    <row r="271" spans="1:9" s="21" customFormat="1" ht="68.25" customHeight="1">
      <c r="A271" s="12" t="s">
        <v>494</v>
      </c>
      <c r="B271" s="13">
        <v>3987907000184</v>
      </c>
      <c r="C271" s="14" t="s">
        <v>495</v>
      </c>
      <c r="D271" s="15" t="s">
        <v>21</v>
      </c>
      <c r="E271" s="16" t="s">
        <v>57</v>
      </c>
      <c r="F271" s="16" t="s">
        <v>496</v>
      </c>
      <c r="G271" s="17">
        <v>3785</v>
      </c>
      <c r="H271" s="17">
        <v>0</v>
      </c>
      <c r="I271" s="17">
        <v>3785</v>
      </c>
    </row>
    <row r="272" spans="1:9" s="21" customFormat="1" ht="68.25" customHeight="1">
      <c r="A272" s="12" t="s">
        <v>187</v>
      </c>
      <c r="B272" s="13" t="s">
        <v>188</v>
      </c>
      <c r="C272" s="14" t="s">
        <v>392</v>
      </c>
      <c r="D272" s="15" t="s">
        <v>13</v>
      </c>
      <c r="E272" s="16" t="s">
        <v>99</v>
      </c>
      <c r="F272" s="16" t="s">
        <v>497</v>
      </c>
      <c r="G272" s="17">
        <v>738658.65</v>
      </c>
      <c r="H272" s="17">
        <v>0</v>
      </c>
      <c r="I272" s="17">
        <v>738658.65</v>
      </c>
    </row>
    <row r="273" spans="1:9" s="21" customFormat="1" ht="68.25" customHeight="1">
      <c r="A273" s="12" t="s">
        <v>187</v>
      </c>
      <c r="B273" s="13" t="s">
        <v>188</v>
      </c>
      <c r="C273" s="14" t="s">
        <v>395</v>
      </c>
      <c r="D273" s="15" t="s">
        <v>13</v>
      </c>
      <c r="E273" s="16" t="s">
        <v>99</v>
      </c>
      <c r="F273" s="16" t="s">
        <v>498</v>
      </c>
      <c r="G273" s="17">
        <v>430066.8</v>
      </c>
      <c r="H273" s="17">
        <v>0</v>
      </c>
      <c r="I273" s="17">
        <v>430066.8</v>
      </c>
    </row>
    <row r="274" spans="1:9" s="21" customFormat="1" ht="68.25" customHeight="1">
      <c r="A274" s="12" t="s">
        <v>187</v>
      </c>
      <c r="B274" s="13" t="s">
        <v>188</v>
      </c>
      <c r="C274" s="14" t="s">
        <v>395</v>
      </c>
      <c r="D274" s="15" t="s">
        <v>13</v>
      </c>
      <c r="E274" s="16" t="s">
        <v>99</v>
      </c>
      <c r="F274" s="16" t="s">
        <v>499</v>
      </c>
      <c r="G274" s="17">
        <v>8253.76</v>
      </c>
      <c r="H274" s="17">
        <v>0</v>
      </c>
      <c r="I274" s="17">
        <v>8253.76</v>
      </c>
    </row>
    <row r="275" spans="1:9" s="21" customFormat="1" ht="68.25" customHeight="1">
      <c r="A275" s="12" t="s">
        <v>187</v>
      </c>
      <c r="B275" s="13" t="s">
        <v>188</v>
      </c>
      <c r="C275" s="14" t="s">
        <v>395</v>
      </c>
      <c r="D275" s="15" t="s">
        <v>13</v>
      </c>
      <c r="E275" s="16" t="s">
        <v>99</v>
      </c>
      <c r="F275" s="16" t="s">
        <v>500</v>
      </c>
      <c r="G275" s="17">
        <v>78513.05</v>
      </c>
      <c r="H275" s="17">
        <v>0</v>
      </c>
      <c r="I275" s="17">
        <v>78513.05</v>
      </c>
    </row>
    <row r="276" spans="1:9" s="21" customFormat="1" ht="68.25" customHeight="1">
      <c r="A276" s="12" t="s">
        <v>187</v>
      </c>
      <c r="B276" s="13" t="s">
        <v>188</v>
      </c>
      <c r="C276" s="14" t="s">
        <v>395</v>
      </c>
      <c r="D276" s="15" t="s">
        <v>13</v>
      </c>
      <c r="E276" s="16" t="s">
        <v>99</v>
      </c>
      <c r="F276" s="16" t="s">
        <v>501</v>
      </c>
      <c r="G276" s="17">
        <v>4338.75</v>
      </c>
      <c r="H276" s="17">
        <v>0</v>
      </c>
      <c r="I276" s="17">
        <v>4338.75</v>
      </c>
    </row>
    <row r="277" spans="1:9" s="21" customFormat="1" ht="68.25" customHeight="1">
      <c r="A277" s="12" t="s">
        <v>502</v>
      </c>
      <c r="B277" s="13">
        <v>81293399787</v>
      </c>
      <c r="C277" s="14" t="s">
        <v>135</v>
      </c>
      <c r="D277" s="15" t="s">
        <v>13</v>
      </c>
      <c r="E277" s="16" t="s">
        <v>99</v>
      </c>
      <c r="F277" s="16" t="s">
        <v>503</v>
      </c>
      <c r="G277" s="17">
        <v>1172.37</v>
      </c>
      <c r="H277" s="17">
        <v>0</v>
      </c>
      <c r="I277" s="17">
        <v>1172.37</v>
      </c>
    </row>
    <row r="278" spans="1:9" s="21" customFormat="1" ht="68.25" customHeight="1">
      <c r="A278" s="12" t="s">
        <v>504</v>
      </c>
      <c r="B278" s="13">
        <v>74607707287</v>
      </c>
      <c r="C278" s="14" t="s">
        <v>135</v>
      </c>
      <c r="D278" s="15" t="s">
        <v>13</v>
      </c>
      <c r="E278" s="16" t="s">
        <v>99</v>
      </c>
      <c r="F278" s="16" t="s">
        <v>505</v>
      </c>
      <c r="G278" s="17">
        <v>1282.71</v>
      </c>
      <c r="H278" s="17">
        <v>0</v>
      </c>
      <c r="I278" s="17">
        <v>1282.71</v>
      </c>
    </row>
    <row r="279" spans="1:9" s="21" customFormat="1" ht="68.25" customHeight="1">
      <c r="A279" s="12" t="s">
        <v>506</v>
      </c>
      <c r="B279" s="13">
        <v>18706498000178</v>
      </c>
      <c r="C279" s="14" t="s">
        <v>507</v>
      </c>
      <c r="D279" s="15" t="s">
        <v>21</v>
      </c>
      <c r="E279" s="16" t="s">
        <v>57</v>
      </c>
      <c r="F279" s="16" t="s">
        <v>508</v>
      </c>
      <c r="G279" s="17">
        <v>28800</v>
      </c>
      <c r="H279" s="17">
        <v>0</v>
      </c>
      <c r="I279" s="17">
        <v>28800</v>
      </c>
    </row>
    <row r="280" spans="1:9" s="21" customFormat="1" ht="68.25" customHeight="1">
      <c r="A280" s="12" t="s">
        <v>509</v>
      </c>
      <c r="B280" s="13">
        <v>2437839000117</v>
      </c>
      <c r="C280" s="14" t="s">
        <v>507</v>
      </c>
      <c r="D280" s="15" t="s">
        <v>21</v>
      </c>
      <c r="E280" s="16" t="s">
        <v>57</v>
      </c>
      <c r="F280" s="16" t="s">
        <v>510</v>
      </c>
      <c r="G280" s="17">
        <v>3200</v>
      </c>
      <c r="H280" s="17">
        <v>3200</v>
      </c>
      <c r="I280" s="17">
        <v>3200</v>
      </c>
    </row>
    <row r="281" spans="1:9" s="21" customFormat="1" ht="68.25" customHeight="1">
      <c r="A281" s="12" t="s">
        <v>511</v>
      </c>
      <c r="B281" s="13">
        <v>78126950001126</v>
      </c>
      <c r="C281" s="14" t="s">
        <v>512</v>
      </c>
      <c r="D281" s="15" t="s">
        <v>21</v>
      </c>
      <c r="E281" s="16" t="s">
        <v>57</v>
      </c>
      <c r="F281" s="16" t="s">
        <v>513</v>
      </c>
      <c r="G281" s="17">
        <v>9870</v>
      </c>
      <c r="H281" s="17">
        <v>0</v>
      </c>
      <c r="I281" s="17">
        <v>9870</v>
      </c>
    </row>
    <row r="282" spans="1:9" s="21" customFormat="1" ht="68.25" customHeight="1">
      <c r="A282" s="12" t="s">
        <v>187</v>
      </c>
      <c r="B282" s="13" t="s">
        <v>188</v>
      </c>
      <c r="C282" s="14" t="s">
        <v>189</v>
      </c>
      <c r="D282" s="15" t="s">
        <v>13</v>
      </c>
      <c r="E282" s="16" t="s">
        <v>99</v>
      </c>
      <c r="F282" s="16" t="s">
        <v>514</v>
      </c>
      <c r="G282" s="17">
        <v>12000</v>
      </c>
      <c r="H282" s="17">
        <v>0</v>
      </c>
      <c r="I282" s="17">
        <v>12000</v>
      </c>
    </row>
    <row r="283" spans="1:9" s="21" customFormat="1" ht="68.25" customHeight="1">
      <c r="A283" s="12" t="s">
        <v>187</v>
      </c>
      <c r="B283" s="13" t="s">
        <v>188</v>
      </c>
      <c r="C283" s="14" t="s">
        <v>189</v>
      </c>
      <c r="D283" s="15" t="s">
        <v>13</v>
      </c>
      <c r="E283" s="16" t="s">
        <v>99</v>
      </c>
      <c r="F283" s="16" t="s">
        <v>515</v>
      </c>
      <c r="G283" s="17">
        <v>23250</v>
      </c>
      <c r="H283" s="17">
        <v>0</v>
      </c>
      <c r="I283" s="17">
        <f>17641.3+4293.28</f>
        <v>21934.579999999998</v>
      </c>
    </row>
    <row r="284" spans="1:9" s="21" customFormat="1" ht="68.25" customHeight="1">
      <c r="A284" s="12" t="s">
        <v>187</v>
      </c>
      <c r="B284" s="13" t="s">
        <v>188</v>
      </c>
      <c r="C284" s="14" t="s">
        <v>516</v>
      </c>
      <c r="D284" s="15" t="s">
        <v>13</v>
      </c>
      <c r="E284" s="16" t="s">
        <v>99</v>
      </c>
      <c r="F284" s="16" t="s">
        <v>517</v>
      </c>
      <c r="G284" s="17">
        <v>21126.69</v>
      </c>
      <c r="H284" s="17">
        <v>0</v>
      </c>
      <c r="I284" s="17">
        <f>14951.61+4472.18</f>
        <v>19423.79</v>
      </c>
    </row>
    <row r="285" spans="1:9" s="21" customFormat="1" ht="68.25" customHeight="1">
      <c r="A285" s="12" t="s">
        <v>187</v>
      </c>
      <c r="B285" s="13" t="s">
        <v>188</v>
      </c>
      <c r="C285" s="14" t="s">
        <v>192</v>
      </c>
      <c r="D285" s="15" t="s">
        <v>13</v>
      </c>
      <c r="E285" s="16" t="s">
        <v>99</v>
      </c>
      <c r="F285" s="16" t="s">
        <v>518</v>
      </c>
      <c r="G285" s="17">
        <v>28023.51</v>
      </c>
      <c r="H285" s="17">
        <v>0</v>
      </c>
      <c r="I285" s="17">
        <f>20690.25+4250.67</f>
        <v>24940.92</v>
      </c>
    </row>
    <row r="286" spans="1:9" s="21" customFormat="1" ht="68.25" customHeight="1">
      <c r="A286" s="12" t="s">
        <v>187</v>
      </c>
      <c r="B286" s="13" t="s">
        <v>188</v>
      </c>
      <c r="C286" s="14" t="s">
        <v>519</v>
      </c>
      <c r="D286" s="15" t="s">
        <v>13</v>
      </c>
      <c r="E286" s="16" t="s">
        <v>99</v>
      </c>
      <c r="F286" s="16" t="s">
        <v>520</v>
      </c>
      <c r="G286" s="17">
        <v>18063.51</v>
      </c>
      <c r="H286" s="17">
        <v>0</v>
      </c>
      <c r="I286" s="17">
        <v>18063.51</v>
      </c>
    </row>
    <row r="287" spans="1:9" s="21" customFormat="1" ht="68.25" customHeight="1">
      <c r="A287" s="12" t="s">
        <v>187</v>
      </c>
      <c r="B287" s="13" t="s">
        <v>188</v>
      </c>
      <c r="C287" s="14" t="s">
        <v>189</v>
      </c>
      <c r="D287" s="15" t="s">
        <v>13</v>
      </c>
      <c r="E287" s="16" t="s">
        <v>99</v>
      </c>
      <c r="F287" s="16" t="s">
        <v>521</v>
      </c>
      <c r="G287" s="17">
        <v>7500</v>
      </c>
      <c r="H287" s="17">
        <v>0</v>
      </c>
      <c r="I287" s="17">
        <v>7500</v>
      </c>
    </row>
    <row r="288" spans="1:9" s="21" customFormat="1" ht="68.25" customHeight="1">
      <c r="A288" s="12" t="s">
        <v>401</v>
      </c>
      <c r="B288" s="13">
        <v>2844344000102</v>
      </c>
      <c r="C288" s="14" t="s">
        <v>522</v>
      </c>
      <c r="D288" s="15" t="s">
        <v>13</v>
      </c>
      <c r="E288" s="16" t="s">
        <v>99</v>
      </c>
      <c r="F288" s="16" t="s">
        <v>523</v>
      </c>
      <c r="G288" s="17">
        <v>200000</v>
      </c>
      <c r="H288" s="17">
        <v>0</v>
      </c>
      <c r="I288" s="17">
        <v>200000</v>
      </c>
    </row>
    <row r="289" spans="1:9" s="21" customFormat="1" ht="68.25" customHeight="1">
      <c r="A289" s="12" t="s">
        <v>524</v>
      </c>
      <c r="B289" s="13">
        <v>4262432000121</v>
      </c>
      <c r="C289" s="14" t="s">
        <v>525</v>
      </c>
      <c r="D289" s="15" t="s">
        <v>13</v>
      </c>
      <c r="E289" s="16" t="s">
        <v>99</v>
      </c>
      <c r="F289" s="16" t="s">
        <v>526</v>
      </c>
      <c r="G289" s="17">
        <v>100357.2</v>
      </c>
      <c r="H289" s="17">
        <v>0</v>
      </c>
      <c r="I289" s="17">
        <v>0</v>
      </c>
    </row>
    <row r="290" spans="1:9" s="21" customFormat="1" ht="68.25" customHeight="1">
      <c r="A290" s="12" t="s">
        <v>134</v>
      </c>
      <c r="B290" s="13">
        <v>265674743</v>
      </c>
      <c r="C290" s="14" t="s">
        <v>135</v>
      </c>
      <c r="D290" s="15" t="s">
        <v>13</v>
      </c>
      <c r="E290" s="16" t="s">
        <v>99</v>
      </c>
      <c r="F290" s="16" t="s">
        <v>527</v>
      </c>
      <c r="G290" s="17">
        <v>1710.28</v>
      </c>
      <c r="H290" s="17">
        <v>0</v>
      </c>
      <c r="I290" s="17">
        <v>1710.28</v>
      </c>
    </row>
    <row r="291" spans="1:9" s="21" customFormat="1" ht="68.25" customHeight="1">
      <c r="A291" s="12" t="s">
        <v>52</v>
      </c>
      <c r="B291" s="13">
        <v>33000118000179</v>
      </c>
      <c r="C291" s="14" t="s">
        <v>528</v>
      </c>
      <c r="D291" s="15" t="s">
        <v>13</v>
      </c>
      <c r="E291" s="16" t="s">
        <v>99</v>
      </c>
      <c r="F291" s="16" t="s">
        <v>529</v>
      </c>
      <c r="G291" s="17">
        <v>49.75</v>
      </c>
      <c r="H291" s="17">
        <v>0</v>
      </c>
      <c r="I291" s="17">
        <v>49.75</v>
      </c>
    </row>
    <row r="292" spans="1:9" s="21" customFormat="1" ht="68.25" customHeight="1">
      <c r="A292" s="12" t="s">
        <v>187</v>
      </c>
      <c r="B292" s="13" t="s">
        <v>188</v>
      </c>
      <c r="C292" s="14" t="s">
        <v>530</v>
      </c>
      <c r="D292" s="15" t="s">
        <v>13</v>
      </c>
      <c r="E292" s="16" t="s">
        <v>99</v>
      </c>
      <c r="F292" s="16" t="s">
        <v>531</v>
      </c>
      <c r="G292" s="17">
        <v>4699319.83</v>
      </c>
      <c r="H292" s="17">
        <v>0</v>
      </c>
      <c r="I292" s="17">
        <v>3728129.81</v>
      </c>
    </row>
    <row r="293" spans="1:9" s="21" customFormat="1" ht="68.25" customHeight="1">
      <c r="A293" s="12" t="s">
        <v>187</v>
      </c>
      <c r="B293" s="13" t="s">
        <v>188</v>
      </c>
      <c r="C293" s="14" t="s">
        <v>530</v>
      </c>
      <c r="D293" s="15" t="s">
        <v>13</v>
      </c>
      <c r="E293" s="16" t="s">
        <v>99</v>
      </c>
      <c r="F293" s="16" t="s">
        <v>532</v>
      </c>
      <c r="G293" s="17">
        <v>3747054.35</v>
      </c>
      <c r="H293" s="17">
        <v>0</v>
      </c>
      <c r="I293" s="17">
        <v>3747054.35</v>
      </c>
    </row>
    <row r="294" spans="1:9" s="21" customFormat="1" ht="68.25" customHeight="1">
      <c r="A294" s="12" t="s">
        <v>187</v>
      </c>
      <c r="B294" s="13" t="s">
        <v>188</v>
      </c>
      <c r="C294" s="14" t="s">
        <v>530</v>
      </c>
      <c r="D294" s="15" t="s">
        <v>13</v>
      </c>
      <c r="E294" s="16" t="s">
        <v>99</v>
      </c>
      <c r="F294" s="16" t="s">
        <v>533</v>
      </c>
      <c r="G294" s="17">
        <v>911808.33</v>
      </c>
      <c r="H294" s="17">
        <v>0</v>
      </c>
      <c r="I294" s="17">
        <v>911808.33</v>
      </c>
    </row>
    <row r="295" spans="1:9" s="21" customFormat="1" ht="68.25" customHeight="1">
      <c r="A295" s="12" t="s">
        <v>187</v>
      </c>
      <c r="B295" s="13" t="s">
        <v>188</v>
      </c>
      <c r="C295" s="14" t="s">
        <v>530</v>
      </c>
      <c r="D295" s="15" t="s">
        <v>13</v>
      </c>
      <c r="E295" s="16" t="s">
        <v>99</v>
      </c>
      <c r="F295" s="16" t="s">
        <v>534</v>
      </c>
      <c r="G295" s="17">
        <v>708296.05</v>
      </c>
      <c r="H295" s="17">
        <v>0</v>
      </c>
      <c r="I295" s="17">
        <v>708296.05</v>
      </c>
    </row>
    <row r="296" spans="1:9" s="21" customFormat="1" ht="68.25" customHeight="1">
      <c r="A296" s="12" t="s">
        <v>187</v>
      </c>
      <c r="B296" s="13" t="s">
        <v>188</v>
      </c>
      <c r="C296" s="14" t="s">
        <v>530</v>
      </c>
      <c r="D296" s="15" t="s">
        <v>13</v>
      </c>
      <c r="E296" s="16" t="s">
        <v>99</v>
      </c>
      <c r="F296" s="16" t="s">
        <v>535</v>
      </c>
      <c r="G296" s="17">
        <v>157930.89</v>
      </c>
      <c r="H296" s="17">
        <v>0</v>
      </c>
      <c r="I296" s="17">
        <v>157930.89</v>
      </c>
    </row>
    <row r="297" spans="1:9" s="21" customFormat="1" ht="68.25" customHeight="1">
      <c r="A297" s="12" t="s">
        <v>187</v>
      </c>
      <c r="B297" s="13" t="s">
        <v>188</v>
      </c>
      <c r="C297" s="14" t="s">
        <v>530</v>
      </c>
      <c r="D297" s="15" t="s">
        <v>13</v>
      </c>
      <c r="E297" s="16" t="s">
        <v>99</v>
      </c>
      <c r="F297" s="16" t="s">
        <v>536</v>
      </c>
      <c r="G297" s="17">
        <v>154667.68</v>
      </c>
      <c r="H297" s="17">
        <v>0</v>
      </c>
      <c r="I297" s="17">
        <v>154667.68</v>
      </c>
    </row>
    <row r="298" spans="1:9" s="21" customFormat="1" ht="68.25" customHeight="1">
      <c r="A298" s="12" t="s">
        <v>187</v>
      </c>
      <c r="B298" s="13" t="s">
        <v>188</v>
      </c>
      <c r="C298" s="14" t="s">
        <v>530</v>
      </c>
      <c r="D298" s="15" t="s">
        <v>13</v>
      </c>
      <c r="E298" s="16" t="s">
        <v>99</v>
      </c>
      <c r="F298" s="16" t="s">
        <v>537</v>
      </c>
      <c r="G298" s="17">
        <v>152430.49</v>
      </c>
      <c r="H298" s="17">
        <v>0</v>
      </c>
      <c r="I298" s="17">
        <v>152430.49</v>
      </c>
    </row>
    <row r="299" spans="1:9" s="21" customFormat="1" ht="68.25" customHeight="1">
      <c r="A299" s="12" t="s">
        <v>187</v>
      </c>
      <c r="B299" s="13" t="s">
        <v>188</v>
      </c>
      <c r="C299" s="14" t="s">
        <v>530</v>
      </c>
      <c r="D299" s="15" t="s">
        <v>13</v>
      </c>
      <c r="E299" s="16" t="s">
        <v>99</v>
      </c>
      <c r="F299" s="16" t="s">
        <v>538</v>
      </c>
      <c r="G299" s="17">
        <v>95476</v>
      </c>
      <c r="H299" s="17">
        <v>0</v>
      </c>
      <c r="I299" s="17">
        <v>95476</v>
      </c>
    </row>
    <row r="300" spans="1:9" s="21" customFormat="1" ht="68.25" customHeight="1">
      <c r="A300" s="12" t="s">
        <v>187</v>
      </c>
      <c r="B300" s="13" t="s">
        <v>188</v>
      </c>
      <c r="C300" s="14" t="s">
        <v>530</v>
      </c>
      <c r="D300" s="15" t="s">
        <v>13</v>
      </c>
      <c r="E300" s="16" t="s">
        <v>99</v>
      </c>
      <c r="F300" s="16" t="s">
        <v>539</v>
      </c>
      <c r="G300" s="17">
        <v>95161.75</v>
      </c>
      <c r="H300" s="17">
        <v>0</v>
      </c>
      <c r="I300" s="17">
        <v>95161.75</v>
      </c>
    </row>
    <row r="301" spans="1:9" s="21" customFormat="1" ht="68.25" customHeight="1">
      <c r="A301" s="12" t="s">
        <v>187</v>
      </c>
      <c r="B301" s="13" t="s">
        <v>188</v>
      </c>
      <c r="C301" s="14" t="s">
        <v>530</v>
      </c>
      <c r="D301" s="15" t="s">
        <v>13</v>
      </c>
      <c r="E301" s="16" t="s">
        <v>99</v>
      </c>
      <c r="F301" s="16" t="s">
        <v>540</v>
      </c>
      <c r="G301" s="17">
        <v>25041.36</v>
      </c>
      <c r="H301" s="17">
        <v>0</v>
      </c>
      <c r="I301" s="17">
        <v>25041.36</v>
      </c>
    </row>
    <row r="302" spans="1:9" s="21" customFormat="1" ht="68.25" customHeight="1">
      <c r="A302" s="12" t="s">
        <v>187</v>
      </c>
      <c r="B302" s="13" t="s">
        <v>188</v>
      </c>
      <c r="C302" s="14" t="s">
        <v>530</v>
      </c>
      <c r="D302" s="15" t="s">
        <v>13</v>
      </c>
      <c r="E302" s="16" t="s">
        <v>99</v>
      </c>
      <c r="F302" s="16" t="s">
        <v>541</v>
      </c>
      <c r="G302" s="17">
        <v>16586.58</v>
      </c>
      <c r="H302" s="17">
        <v>0</v>
      </c>
      <c r="I302" s="17">
        <v>16586.58</v>
      </c>
    </row>
    <row r="303" spans="1:9" s="21" customFormat="1" ht="68.25" customHeight="1">
      <c r="A303" s="12" t="s">
        <v>187</v>
      </c>
      <c r="B303" s="13" t="s">
        <v>188</v>
      </c>
      <c r="C303" s="14" t="s">
        <v>530</v>
      </c>
      <c r="D303" s="15" t="s">
        <v>13</v>
      </c>
      <c r="E303" s="16" t="s">
        <v>99</v>
      </c>
      <c r="F303" s="16" t="s">
        <v>542</v>
      </c>
      <c r="G303" s="17">
        <v>8806.66</v>
      </c>
      <c r="H303" s="17">
        <v>0</v>
      </c>
      <c r="I303" s="17">
        <v>8806.66</v>
      </c>
    </row>
    <row r="304" spans="1:9" s="21" customFormat="1" ht="68.25" customHeight="1">
      <c r="A304" s="12" t="s">
        <v>187</v>
      </c>
      <c r="B304" s="13" t="s">
        <v>188</v>
      </c>
      <c r="C304" s="14" t="s">
        <v>530</v>
      </c>
      <c r="D304" s="15" t="s">
        <v>13</v>
      </c>
      <c r="E304" s="16" t="s">
        <v>99</v>
      </c>
      <c r="F304" s="16" t="s">
        <v>543</v>
      </c>
      <c r="G304" s="17">
        <v>1650</v>
      </c>
      <c r="H304" s="17">
        <v>0</v>
      </c>
      <c r="I304" s="17">
        <v>1650</v>
      </c>
    </row>
    <row r="305" spans="1:9" s="21" customFormat="1" ht="68.25" customHeight="1">
      <c r="A305" s="12" t="s">
        <v>187</v>
      </c>
      <c r="B305" s="13" t="s">
        <v>188</v>
      </c>
      <c r="C305" s="14" t="s">
        <v>530</v>
      </c>
      <c r="D305" s="15" t="s">
        <v>13</v>
      </c>
      <c r="E305" s="16" t="s">
        <v>99</v>
      </c>
      <c r="F305" s="16" t="s">
        <v>544</v>
      </c>
      <c r="G305" s="17">
        <v>1143.16</v>
      </c>
      <c r="H305" s="17">
        <v>0</v>
      </c>
      <c r="I305" s="17">
        <v>1143.16</v>
      </c>
    </row>
    <row r="306" spans="1:9" s="21" customFormat="1" ht="68.25" customHeight="1">
      <c r="A306" s="12" t="s">
        <v>187</v>
      </c>
      <c r="B306" s="13" t="s">
        <v>188</v>
      </c>
      <c r="C306" s="14" t="s">
        <v>530</v>
      </c>
      <c r="D306" s="15" t="s">
        <v>13</v>
      </c>
      <c r="E306" s="16" t="s">
        <v>99</v>
      </c>
      <c r="F306" s="16" t="s">
        <v>545</v>
      </c>
      <c r="G306" s="17">
        <v>1052.73</v>
      </c>
      <c r="H306" s="17">
        <v>0</v>
      </c>
      <c r="I306" s="17">
        <v>1052.73</v>
      </c>
    </row>
    <row r="307" spans="1:9" s="21" customFormat="1" ht="68.25" customHeight="1">
      <c r="A307" s="12" t="s">
        <v>137</v>
      </c>
      <c r="B307" s="13">
        <v>29979036001031</v>
      </c>
      <c r="C307" s="14" t="s">
        <v>546</v>
      </c>
      <c r="D307" s="15" t="s">
        <v>13</v>
      </c>
      <c r="E307" s="16" t="s">
        <v>99</v>
      </c>
      <c r="F307" s="16" t="s">
        <v>547</v>
      </c>
      <c r="G307" s="17">
        <v>70512.77</v>
      </c>
      <c r="H307" s="17">
        <v>0</v>
      </c>
      <c r="I307" s="17">
        <v>70512.77</v>
      </c>
    </row>
    <row r="308" spans="1:9" s="21" customFormat="1" ht="68.25" customHeight="1">
      <c r="A308" s="12" t="s">
        <v>187</v>
      </c>
      <c r="B308" s="13" t="s">
        <v>188</v>
      </c>
      <c r="C308" s="14" t="s">
        <v>548</v>
      </c>
      <c r="D308" s="15" t="s">
        <v>13</v>
      </c>
      <c r="E308" s="16" t="s">
        <v>99</v>
      </c>
      <c r="F308" s="16" t="s">
        <v>549</v>
      </c>
      <c r="G308" s="17">
        <v>1990452.16</v>
      </c>
      <c r="H308" s="17">
        <v>0</v>
      </c>
      <c r="I308" s="17">
        <v>1830399.11</v>
      </c>
    </row>
    <row r="309" spans="1:9" s="21" customFormat="1" ht="68.25" customHeight="1">
      <c r="A309" s="12" t="s">
        <v>187</v>
      </c>
      <c r="B309" s="13" t="s">
        <v>188</v>
      </c>
      <c r="C309" s="14" t="s">
        <v>548</v>
      </c>
      <c r="D309" s="15" t="s">
        <v>13</v>
      </c>
      <c r="E309" s="16" t="s">
        <v>99</v>
      </c>
      <c r="F309" s="16" t="s">
        <v>550</v>
      </c>
      <c r="G309" s="17">
        <v>129331.45</v>
      </c>
      <c r="H309" s="17">
        <v>0</v>
      </c>
      <c r="I309" s="17">
        <v>129331.45</v>
      </c>
    </row>
    <row r="310" spans="1:9" s="21" customFormat="1" ht="68.25" customHeight="1">
      <c r="A310" s="12" t="s">
        <v>187</v>
      </c>
      <c r="B310" s="13" t="s">
        <v>188</v>
      </c>
      <c r="C310" s="14" t="s">
        <v>548</v>
      </c>
      <c r="D310" s="15" t="s">
        <v>13</v>
      </c>
      <c r="E310" s="16" t="s">
        <v>99</v>
      </c>
      <c r="F310" s="16" t="s">
        <v>551</v>
      </c>
      <c r="G310" s="17">
        <v>16899.32</v>
      </c>
      <c r="H310" s="17">
        <v>0</v>
      </c>
      <c r="I310" s="17">
        <v>16899.32</v>
      </c>
    </row>
    <row r="311" spans="1:9" s="21" customFormat="1" ht="68.25" customHeight="1">
      <c r="A311" s="12" t="s">
        <v>187</v>
      </c>
      <c r="B311" s="13" t="s">
        <v>188</v>
      </c>
      <c r="C311" s="14" t="s">
        <v>552</v>
      </c>
      <c r="D311" s="15" t="s">
        <v>13</v>
      </c>
      <c r="E311" s="16" t="s">
        <v>99</v>
      </c>
      <c r="F311" s="16" t="s">
        <v>553</v>
      </c>
      <c r="G311" s="17">
        <v>1073049.79</v>
      </c>
      <c r="H311" s="17">
        <v>0</v>
      </c>
      <c r="I311" s="17">
        <v>988553.74</v>
      </c>
    </row>
    <row r="312" spans="1:9" s="21" customFormat="1" ht="68.25" customHeight="1">
      <c r="A312" s="12" t="s">
        <v>187</v>
      </c>
      <c r="B312" s="13" t="s">
        <v>188</v>
      </c>
      <c r="C312" s="14" t="s">
        <v>552</v>
      </c>
      <c r="D312" s="15" t="s">
        <v>13</v>
      </c>
      <c r="E312" s="16" t="s">
        <v>99</v>
      </c>
      <c r="F312" s="16" t="s">
        <v>554</v>
      </c>
      <c r="G312" s="17">
        <v>15432.15</v>
      </c>
      <c r="H312" s="17">
        <v>0</v>
      </c>
      <c r="I312" s="17">
        <v>15432.15</v>
      </c>
    </row>
    <row r="313" spans="1:9" s="21" customFormat="1" ht="68.25" customHeight="1">
      <c r="A313" s="12" t="s">
        <v>187</v>
      </c>
      <c r="B313" s="13" t="s">
        <v>188</v>
      </c>
      <c r="C313" s="14" t="s">
        <v>516</v>
      </c>
      <c r="D313" s="15" t="s">
        <v>13</v>
      </c>
      <c r="E313" s="16" t="s">
        <v>99</v>
      </c>
      <c r="F313" s="16" t="s">
        <v>555</v>
      </c>
      <c r="G313" s="17">
        <v>209852.06</v>
      </c>
      <c r="H313" s="17">
        <v>0</v>
      </c>
      <c r="I313" s="17">
        <v>186768.33</v>
      </c>
    </row>
    <row r="314" spans="1:9" s="21" customFormat="1" ht="68.25" customHeight="1">
      <c r="A314" s="12" t="s">
        <v>187</v>
      </c>
      <c r="B314" s="13" t="s">
        <v>188</v>
      </c>
      <c r="C314" s="14" t="s">
        <v>556</v>
      </c>
      <c r="D314" s="15" t="s">
        <v>13</v>
      </c>
      <c r="E314" s="16" t="s">
        <v>99</v>
      </c>
      <c r="F314" s="16" t="s">
        <v>557</v>
      </c>
      <c r="G314" s="17">
        <v>8898.69</v>
      </c>
      <c r="H314" s="17">
        <v>0</v>
      </c>
      <c r="I314" s="17">
        <v>8898.69</v>
      </c>
    </row>
    <row r="315" spans="1:9" s="21" customFormat="1" ht="68.25" customHeight="1">
      <c r="A315" s="12" t="s">
        <v>187</v>
      </c>
      <c r="B315" s="13" t="s">
        <v>188</v>
      </c>
      <c r="C315" s="14" t="s">
        <v>519</v>
      </c>
      <c r="D315" s="15" t="s">
        <v>13</v>
      </c>
      <c r="E315" s="16" t="s">
        <v>99</v>
      </c>
      <c r="F315" s="16" t="s">
        <v>558</v>
      </c>
      <c r="G315" s="17">
        <v>1244428.59</v>
      </c>
      <c r="H315" s="17">
        <v>0</v>
      </c>
      <c r="I315" s="17">
        <v>1152763.59</v>
      </c>
    </row>
    <row r="316" spans="1:9" s="21" customFormat="1" ht="68.25" customHeight="1">
      <c r="A316" s="12" t="s">
        <v>187</v>
      </c>
      <c r="B316" s="13" t="s">
        <v>188</v>
      </c>
      <c r="C316" s="14" t="s">
        <v>192</v>
      </c>
      <c r="D316" s="15" t="s">
        <v>13</v>
      </c>
      <c r="E316" s="16" t="s">
        <v>99</v>
      </c>
      <c r="F316" s="16" t="s">
        <v>559</v>
      </c>
      <c r="G316" s="17">
        <v>492981.54</v>
      </c>
      <c r="H316" s="17">
        <v>0</v>
      </c>
      <c r="I316" s="17">
        <v>492981.54</v>
      </c>
    </row>
    <row r="317" spans="1:9" s="21" customFormat="1" ht="68.25" customHeight="1">
      <c r="A317" s="12" t="s">
        <v>187</v>
      </c>
      <c r="B317" s="13" t="s">
        <v>188</v>
      </c>
      <c r="C317" s="14" t="s">
        <v>530</v>
      </c>
      <c r="D317" s="15" t="s">
        <v>13</v>
      </c>
      <c r="E317" s="16" t="s">
        <v>99</v>
      </c>
      <c r="F317" s="16" t="s">
        <v>560</v>
      </c>
      <c r="G317" s="17">
        <v>382895.42</v>
      </c>
      <c r="H317" s="17">
        <v>0</v>
      </c>
      <c r="I317" s="17">
        <v>382895.42</v>
      </c>
    </row>
    <row r="318" spans="1:9" s="21" customFormat="1" ht="68.25" customHeight="1">
      <c r="A318" s="12" t="s">
        <v>187</v>
      </c>
      <c r="B318" s="13" t="s">
        <v>188</v>
      </c>
      <c r="C318" s="14" t="s">
        <v>530</v>
      </c>
      <c r="D318" s="15" t="s">
        <v>13</v>
      </c>
      <c r="E318" s="16" t="s">
        <v>99</v>
      </c>
      <c r="F318" s="16" t="s">
        <v>561</v>
      </c>
      <c r="G318" s="17">
        <v>144814.45</v>
      </c>
      <c r="H318" s="17">
        <v>0</v>
      </c>
      <c r="I318" s="17">
        <v>144814.45</v>
      </c>
    </row>
    <row r="319" spans="1:9" s="21" customFormat="1" ht="68.25" customHeight="1">
      <c r="A319" s="12" t="s">
        <v>187</v>
      </c>
      <c r="B319" s="13" t="s">
        <v>188</v>
      </c>
      <c r="C319" s="14" t="s">
        <v>530</v>
      </c>
      <c r="D319" s="15" t="s">
        <v>13</v>
      </c>
      <c r="E319" s="16" t="s">
        <v>99</v>
      </c>
      <c r="F319" s="16" t="s">
        <v>562</v>
      </c>
      <c r="G319" s="17">
        <v>92632.12</v>
      </c>
      <c r="H319" s="17">
        <v>0</v>
      </c>
      <c r="I319" s="17">
        <v>92632.12</v>
      </c>
    </row>
    <row r="320" spans="1:9" s="21" customFormat="1" ht="68.25" customHeight="1">
      <c r="A320" s="12" t="s">
        <v>187</v>
      </c>
      <c r="B320" s="13" t="s">
        <v>188</v>
      </c>
      <c r="C320" s="14" t="s">
        <v>530</v>
      </c>
      <c r="D320" s="15" t="s">
        <v>13</v>
      </c>
      <c r="E320" s="16" t="s">
        <v>99</v>
      </c>
      <c r="F320" s="16" t="s">
        <v>563</v>
      </c>
      <c r="G320" s="17">
        <v>34320.32</v>
      </c>
      <c r="H320" s="17">
        <v>0</v>
      </c>
      <c r="I320" s="17">
        <v>34320.32</v>
      </c>
    </row>
    <row r="321" spans="1:9" s="21" customFormat="1" ht="68.25" customHeight="1">
      <c r="A321" s="12" t="s">
        <v>187</v>
      </c>
      <c r="B321" s="13" t="s">
        <v>188</v>
      </c>
      <c r="C321" s="14" t="s">
        <v>530</v>
      </c>
      <c r="D321" s="15" t="s">
        <v>13</v>
      </c>
      <c r="E321" s="16" t="s">
        <v>99</v>
      </c>
      <c r="F321" s="16" t="s">
        <v>564</v>
      </c>
      <c r="G321" s="17">
        <v>12658.85</v>
      </c>
      <c r="H321" s="17">
        <v>0</v>
      </c>
      <c r="I321" s="17">
        <v>12658.85</v>
      </c>
    </row>
    <row r="322" spans="1:9" s="21" customFormat="1" ht="68.25" customHeight="1">
      <c r="A322" s="12" t="s">
        <v>187</v>
      </c>
      <c r="B322" s="13" t="s">
        <v>188</v>
      </c>
      <c r="C322" s="14" t="s">
        <v>530</v>
      </c>
      <c r="D322" s="15" t="s">
        <v>13</v>
      </c>
      <c r="E322" s="16" t="s">
        <v>99</v>
      </c>
      <c r="F322" s="16" t="s">
        <v>565</v>
      </c>
      <c r="G322" s="17">
        <v>7709.76</v>
      </c>
      <c r="H322" s="17">
        <v>0</v>
      </c>
      <c r="I322" s="17">
        <v>7709.76</v>
      </c>
    </row>
    <row r="323" spans="1:9" s="21" customFormat="1" ht="68.25" customHeight="1">
      <c r="A323" s="12" t="s">
        <v>187</v>
      </c>
      <c r="B323" s="13" t="s">
        <v>188</v>
      </c>
      <c r="C323" s="14" t="s">
        <v>530</v>
      </c>
      <c r="D323" s="15" t="s">
        <v>13</v>
      </c>
      <c r="E323" s="16" t="s">
        <v>99</v>
      </c>
      <c r="F323" s="16" t="s">
        <v>566</v>
      </c>
      <c r="G323" s="17">
        <v>3821.72</v>
      </c>
      <c r="H323" s="17">
        <v>0</v>
      </c>
      <c r="I323" s="17">
        <v>3821.72</v>
      </c>
    </row>
    <row r="324" spans="1:9" s="21" customFormat="1" ht="68.25" customHeight="1">
      <c r="A324" s="12" t="s">
        <v>187</v>
      </c>
      <c r="B324" s="13" t="s">
        <v>188</v>
      </c>
      <c r="C324" s="14" t="s">
        <v>530</v>
      </c>
      <c r="D324" s="15" t="s">
        <v>13</v>
      </c>
      <c r="E324" s="16" t="s">
        <v>99</v>
      </c>
      <c r="F324" s="16" t="s">
        <v>567</v>
      </c>
      <c r="G324" s="17">
        <v>1554.3</v>
      </c>
      <c r="H324" s="17">
        <v>0</v>
      </c>
      <c r="I324" s="17">
        <v>1554.3</v>
      </c>
    </row>
    <row r="325" spans="1:9" s="21" customFormat="1" ht="68.25" customHeight="1">
      <c r="A325" s="12" t="s">
        <v>187</v>
      </c>
      <c r="B325" s="13" t="s">
        <v>188</v>
      </c>
      <c r="C325" s="14" t="s">
        <v>530</v>
      </c>
      <c r="D325" s="15" t="s">
        <v>13</v>
      </c>
      <c r="E325" s="16" t="s">
        <v>99</v>
      </c>
      <c r="F325" s="16" t="s">
        <v>568</v>
      </c>
      <c r="G325" s="17">
        <v>950</v>
      </c>
      <c r="H325" s="17">
        <v>0</v>
      </c>
      <c r="I325" s="17">
        <v>950</v>
      </c>
    </row>
    <row r="326" spans="1:9" s="21" customFormat="1" ht="68.25" customHeight="1">
      <c r="A326" s="12" t="s">
        <v>187</v>
      </c>
      <c r="B326" s="13" t="s">
        <v>188</v>
      </c>
      <c r="C326" s="14" t="s">
        <v>530</v>
      </c>
      <c r="D326" s="15" t="s">
        <v>13</v>
      </c>
      <c r="E326" s="16" t="s">
        <v>99</v>
      </c>
      <c r="F326" s="16" t="s">
        <v>569</v>
      </c>
      <c r="G326" s="17">
        <v>479.25</v>
      </c>
      <c r="H326" s="17">
        <v>0</v>
      </c>
      <c r="I326" s="17">
        <v>479.25</v>
      </c>
    </row>
    <row r="327" spans="1:9" s="21" customFormat="1" ht="68.25" customHeight="1">
      <c r="A327" s="12" t="s">
        <v>187</v>
      </c>
      <c r="B327" s="13" t="s">
        <v>188</v>
      </c>
      <c r="C327" s="14" t="s">
        <v>530</v>
      </c>
      <c r="D327" s="15" t="s">
        <v>13</v>
      </c>
      <c r="E327" s="16" t="s">
        <v>99</v>
      </c>
      <c r="F327" s="16" t="s">
        <v>570</v>
      </c>
      <c r="G327" s="17">
        <v>329.26</v>
      </c>
      <c r="H327" s="17">
        <v>0</v>
      </c>
      <c r="I327" s="17">
        <v>329.26</v>
      </c>
    </row>
    <row r="328" spans="1:9" s="21" customFormat="1" ht="68.25" customHeight="1">
      <c r="A328" s="12" t="s">
        <v>187</v>
      </c>
      <c r="B328" s="13" t="s">
        <v>188</v>
      </c>
      <c r="C328" s="14" t="s">
        <v>530</v>
      </c>
      <c r="D328" s="15" t="s">
        <v>13</v>
      </c>
      <c r="E328" s="16" t="s">
        <v>99</v>
      </c>
      <c r="F328" s="16" t="s">
        <v>571</v>
      </c>
      <c r="G328" s="17">
        <v>271.29</v>
      </c>
      <c r="H328" s="17">
        <v>0</v>
      </c>
      <c r="I328" s="17">
        <v>271.29</v>
      </c>
    </row>
    <row r="329" spans="1:9" s="21" customFormat="1" ht="68.25" customHeight="1">
      <c r="A329" s="12" t="s">
        <v>187</v>
      </c>
      <c r="B329" s="13" t="s">
        <v>188</v>
      </c>
      <c r="C329" s="14" t="s">
        <v>189</v>
      </c>
      <c r="D329" s="15" t="s">
        <v>13</v>
      </c>
      <c r="E329" s="16" t="s">
        <v>99</v>
      </c>
      <c r="F329" s="16" t="s">
        <v>572</v>
      </c>
      <c r="G329" s="17">
        <v>790368.69</v>
      </c>
      <c r="H329" s="17">
        <v>0</v>
      </c>
      <c r="I329" s="17">
        <v>741337.76</v>
      </c>
    </row>
    <row r="330" spans="1:9" s="21" customFormat="1" ht="68.25" customHeight="1">
      <c r="A330" s="12" t="s">
        <v>187</v>
      </c>
      <c r="B330" s="13" t="s">
        <v>188</v>
      </c>
      <c r="C330" s="14" t="s">
        <v>573</v>
      </c>
      <c r="D330" s="15" t="s">
        <v>13</v>
      </c>
      <c r="E330" s="16" t="s">
        <v>99</v>
      </c>
      <c r="F330" s="16" t="s">
        <v>574</v>
      </c>
      <c r="G330" s="17">
        <v>446099.2</v>
      </c>
      <c r="H330" s="17">
        <v>0</v>
      </c>
      <c r="I330" s="17">
        <v>446099.2</v>
      </c>
    </row>
    <row r="331" spans="1:9" s="21" customFormat="1" ht="68.25" customHeight="1">
      <c r="A331" s="12" t="s">
        <v>187</v>
      </c>
      <c r="B331" s="13" t="s">
        <v>188</v>
      </c>
      <c r="C331" s="14" t="s">
        <v>548</v>
      </c>
      <c r="D331" s="15" t="s">
        <v>13</v>
      </c>
      <c r="E331" s="16" t="s">
        <v>99</v>
      </c>
      <c r="F331" s="16" t="s">
        <v>575</v>
      </c>
      <c r="G331" s="17">
        <v>79243.92</v>
      </c>
      <c r="H331" s="17">
        <v>0</v>
      </c>
      <c r="I331" s="17">
        <v>79243.92</v>
      </c>
    </row>
    <row r="332" spans="1:9" s="21" customFormat="1" ht="68.25" customHeight="1">
      <c r="A332" s="12" t="s">
        <v>134</v>
      </c>
      <c r="B332" s="13">
        <v>265674743</v>
      </c>
      <c r="C332" s="14" t="s">
        <v>135</v>
      </c>
      <c r="D332" s="15" t="s">
        <v>13</v>
      </c>
      <c r="E332" s="16" t="s">
        <v>99</v>
      </c>
      <c r="F332" s="16" t="s">
        <v>576</v>
      </c>
      <c r="G332" s="17">
        <v>2137.85</v>
      </c>
      <c r="H332" s="17">
        <v>0</v>
      </c>
      <c r="I332" s="17">
        <v>2137.85</v>
      </c>
    </row>
    <row r="333" spans="1:9" s="21" customFormat="1" ht="68.25" customHeight="1">
      <c r="A333" s="12" t="s">
        <v>154</v>
      </c>
      <c r="B333" s="13">
        <v>4153748000185</v>
      </c>
      <c r="C333" s="14" t="s">
        <v>577</v>
      </c>
      <c r="D333" s="15" t="s">
        <v>13</v>
      </c>
      <c r="E333" s="16" t="s">
        <v>99</v>
      </c>
      <c r="F333" s="16" t="s">
        <v>578</v>
      </c>
      <c r="G333" s="17">
        <v>540.91</v>
      </c>
      <c r="H333" s="17">
        <v>0</v>
      </c>
      <c r="I333" s="17">
        <v>540.91</v>
      </c>
    </row>
    <row r="334" spans="1:33" s="18" customFormat="1" ht="47.25" customHeight="1">
      <c r="A334" s="12" t="s">
        <v>579</v>
      </c>
      <c r="B334" s="13">
        <v>85082465791</v>
      </c>
      <c r="C334" s="14" t="s">
        <v>580</v>
      </c>
      <c r="D334" s="15" t="s">
        <v>13</v>
      </c>
      <c r="E334" s="16" t="s">
        <v>99</v>
      </c>
      <c r="F334" s="16" t="s">
        <v>581</v>
      </c>
      <c r="G334" s="17">
        <v>2000</v>
      </c>
      <c r="H334" s="17">
        <v>0</v>
      </c>
      <c r="I334" s="17">
        <v>2000</v>
      </c>
      <c r="AG334" s="19"/>
    </row>
    <row r="335" spans="1:33" s="18" customFormat="1" ht="47.25" customHeight="1">
      <c r="A335" s="12" t="s">
        <v>579</v>
      </c>
      <c r="B335" s="13">
        <v>85082465791</v>
      </c>
      <c r="C335" s="14" t="s">
        <v>580</v>
      </c>
      <c r="D335" s="15" t="s">
        <v>13</v>
      </c>
      <c r="E335" s="16" t="s">
        <v>99</v>
      </c>
      <c r="F335" s="16" t="s">
        <v>582</v>
      </c>
      <c r="G335" s="17">
        <v>2000</v>
      </c>
      <c r="H335" s="17">
        <v>0</v>
      </c>
      <c r="I335" s="17">
        <v>2000</v>
      </c>
      <c r="AG335" s="19"/>
    </row>
    <row r="336" spans="1:33" s="18" customFormat="1" ht="47.25" customHeight="1">
      <c r="A336" s="12" t="s">
        <v>583</v>
      </c>
      <c r="B336" s="13">
        <v>4322541000197</v>
      </c>
      <c r="C336" s="14" t="s">
        <v>584</v>
      </c>
      <c r="D336" s="15" t="s">
        <v>13</v>
      </c>
      <c r="E336" s="16" t="s">
        <v>99</v>
      </c>
      <c r="F336" s="16" t="s">
        <v>585</v>
      </c>
      <c r="G336" s="17">
        <v>1839</v>
      </c>
      <c r="H336" s="17">
        <v>0</v>
      </c>
      <c r="I336" s="17">
        <v>1839</v>
      </c>
      <c r="AG336" s="19"/>
    </row>
    <row r="337" spans="1:33" s="18" customFormat="1" ht="47.25" customHeight="1">
      <c r="A337" s="12" t="s">
        <v>24</v>
      </c>
      <c r="B337" s="13">
        <v>4561791000180</v>
      </c>
      <c r="C337" s="14" t="s">
        <v>586</v>
      </c>
      <c r="D337" s="15" t="s">
        <v>21</v>
      </c>
      <c r="E337" s="16" t="s">
        <v>22</v>
      </c>
      <c r="F337" s="16" t="s">
        <v>587</v>
      </c>
      <c r="G337" s="17">
        <v>68326.08</v>
      </c>
      <c r="H337" s="17">
        <v>3897.24</v>
      </c>
      <c r="I337" s="17">
        <v>3897.24</v>
      </c>
      <c r="AG337" s="19"/>
    </row>
    <row r="338" spans="1:33" s="18" customFormat="1" ht="74.25" customHeight="1">
      <c r="A338" s="12" t="s">
        <v>55</v>
      </c>
      <c r="B338" s="13">
        <v>5206385000404</v>
      </c>
      <c r="C338" s="128" t="s">
        <v>1493</v>
      </c>
      <c r="D338" s="15" t="s">
        <v>21</v>
      </c>
      <c r="E338" s="16" t="s">
        <v>57</v>
      </c>
      <c r="F338" s="16" t="s">
        <v>588</v>
      </c>
      <c r="G338" s="17">
        <v>120602.96</v>
      </c>
      <c r="H338" s="17">
        <v>0</v>
      </c>
      <c r="I338" s="17">
        <v>0</v>
      </c>
      <c r="AG338" s="19"/>
    </row>
    <row r="339" spans="1:33" s="18" customFormat="1" ht="47.25" customHeight="1">
      <c r="A339" s="12" t="s">
        <v>589</v>
      </c>
      <c r="B339" s="13">
        <v>61074175000138</v>
      </c>
      <c r="C339" s="14" t="s">
        <v>590</v>
      </c>
      <c r="D339" s="15" t="s">
        <v>21</v>
      </c>
      <c r="E339" s="16" t="s">
        <v>57</v>
      </c>
      <c r="F339" s="16" t="s">
        <v>591</v>
      </c>
      <c r="G339" s="17">
        <v>45000</v>
      </c>
      <c r="H339" s="17">
        <v>0</v>
      </c>
      <c r="I339" s="17">
        <v>0</v>
      </c>
      <c r="AG339" s="19"/>
    </row>
    <row r="340" spans="1:33" s="18" customFormat="1" ht="47.25" customHeight="1">
      <c r="A340" s="12" t="s">
        <v>592</v>
      </c>
      <c r="B340" s="13">
        <v>18853463287</v>
      </c>
      <c r="C340" s="14" t="s">
        <v>593</v>
      </c>
      <c r="D340" s="15" t="s">
        <v>13</v>
      </c>
      <c r="E340" s="16" t="s">
        <v>99</v>
      </c>
      <c r="F340" s="16" t="s">
        <v>594</v>
      </c>
      <c r="G340" s="17">
        <v>1953.95</v>
      </c>
      <c r="H340" s="17">
        <v>0</v>
      </c>
      <c r="I340" s="17">
        <v>1953.95</v>
      </c>
      <c r="AG340" s="19"/>
    </row>
    <row r="341" spans="1:33" s="18" customFormat="1" ht="47.25" customHeight="1">
      <c r="A341" s="12" t="s">
        <v>595</v>
      </c>
      <c r="B341" s="13">
        <v>38251108268</v>
      </c>
      <c r="C341" s="14" t="s">
        <v>596</v>
      </c>
      <c r="D341" s="15" t="s">
        <v>13</v>
      </c>
      <c r="E341" s="16" t="s">
        <v>99</v>
      </c>
      <c r="F341" s="16" t="s">
        <v>597</v>
      </c>
      <c r="G341" s="17">
        <v>987.26</v>
      </c>
      <c r="H341" s="17">
        <v>0</v>
      </c>
      <c r="I341" s="17">
        <v>987.26</v>
      </c>
      <c r="AG341" s="19"/>
    </row>
    <row r="342" spans="1:33" s="18" customFormat="1" ht="47.25" customHeight="1">
      <c r="A342" s="12" t="s">
        <v>598</v>
      </c>
      <c r="B342" s="13">
        <v>85485233287</v>
      </c>
      <c r="C342" s="14" t="s">
        <v>596</v>
      </c>
      <c r="D342" s="15" t="s">
        <v>13</v>
      </c>
      <c r="E342" s="16" t="s">
        <v>99</v>
      </c>
      <c r="F342" s="16" t="s">
        <v>599</v>
      </c>
      <c r="G342" s="17">
        <v>987.26</v>
      </c>
      <c r="H342" s="17">
        <v>0</v>
      </c>
      <c r="I342" s="17">
        <v>987.26</v>
      </c>
      <c r="AG342" s="19"/>
    </row>
    <row r="343" spans="1:33" s="18" customFormat="1" ht="47.25" customHeight="1">
      <c r="A343" s="12" t="s">
        <v>600</v>
      </c>
      <c r="B343" s="13">
        <v>2275457291</v>
      </c>
      <c r="C343" s="14" t="s">
        <v>596</v>
      </c>
      <c r="D343" s="15" t="s">
        <v>13</v>
      </c>
      <c r="E343" s="16" t="s">
        <v>99</v>
      </c>
      <c r="F343" s="16" t="s">
        <v>601</v>
      </c>
      <c r="G343" s="17">
        <v>987.26</v>
      </c>
      <c r="H343" s="17">
        <v>0</v>
      </c>
      <c r="I343" s="17">
        <v>987.26</v>
      </c>
      <c r="AG343" s="19"/>
    </row>
    <row r="344" spans="1:33" s="18" customFormat="1" ht="47.25" customHeight="1">
      <c r="A344" s="12" t="s">
        <v>602</v>
      </c>
      <c r="B344" s="13">
        <v>40767558200</v>
      </c>
      <c r="C344" s="14" t="s">
        <v>596</v>
      </c>
      <c r="D344" s="15" t="s">
        <v>13</v>
      </c>
      <c r="E344" s="16" t="s">
        <v>99</v>
      </c>
      <c r="F344" s="16" t="s">
        <v>603</v>
      </c>
      <c r="G344" s="17">
        <v>987.26</v>
      </c>
      <c r="H344" s="17">
        <v>0</v>
      </c>
      <c r="I344" s="17">
        <v>987.26</v>
      </c>
      <c r="AG344" s="19"/>
    </row>
    <row r="345" spans="1:33" s="18" customFormat="1" ht="47.25" customHeight="1">
      <c r="A345" s="12" t="s">
        <v>604</v>
      </c>
      <c r="B345" s="13">
        <v>85712817268</v>
      </c>
      <c r="C345" s="14" t="s">
        <v>596</v>
      </c>
      <c r="D345" s="15" t="s">
        <v>13</v>
      </c>
      <c r="E345" s="16" t="s">
        <v>99</v>
      </c>
      <c r="F345" s="16" t="s">
        <v>605</v>
      </c>
      <c r="G345" s="17">
        <v>987.26</v>
      </c>
      <c r="H345" s="17">
        <v>0</v>
      </c>
      <c r="I345" s="17">
        <v>987.26</v>
      </c>
      <c r="AG345" s="19"/>
    </row>
    <row r="346" spans="1:33" s="18" customFormat="1" ht="47.25" customHeight="1">
      <c r="A346" s="12" t="s">
        <v>205</v>
      </c>
      <c r="B346" s="13">
        <v>43638589234</v>
      </c>
      <c r="C346" s="14" t="s">
        <v>596</v>
      </c>
      <c r="D346" s="15" t="s">
        <v>13</v>
      </c>
      <c r="E346" s="16" t="s">
        <v>99</v>
      </c>
      <c r="F346" s="16" t="s">
        <v>606</v>
      </c>
      <c r="G346" s="17">
        <v>987.26</v>
      </c>
      <c r="H346" s="17">
        <v>0</v>
      </c>
      <c r="I346" s="17">
        <v>987.26</v>
      </c>
      <c r="AG346" s="19"/>
    </row>
    <row r="347" spans="1:33" s="18" customFormat="1" ht="47.25" customHeight="1">
      <c r="A347" s="12" t="s">
        <v>173</v>
      </c>
      <c r="B347" s="13">
        <v>57144567268</v>
      </c>
      <c r="C347" s="14" t="s">
        <v>607</v>
      </c>
      <c r="D347" s="15" t="s">
        <v>13</v>
      </c>
      <c r="E347" s="16" t="s">
        <v>99</v>
      </c>
      <c r="F347" s="16" t="s">
        <v>608</v>
      </c>
      <c r="G347" s="17">
        <v>1710.28</v>
      </c>
      <c r="H347" s="17">
        <v>0</v>
      </c>
      <c r="I347" s="17">
        <v>1710.28</v>
      </c>
      <c r="AG347" s="19"/>
    </row>
    <row r="348" spans="1:33" s="18" customFormat="1" ht="47.25" customHeight="1">
      <c r="A348" s="12" t="s">
        <v>467</v>
      </c>
      <c r="B348" s="13">
        <v>31515401200</v>
      </c>
      <c r="C348" s="14" t="s">
        <v>609</v>
      </c>
      <c r="D348" s="15" t="s">
        <v>13</v>
      </c>
      <c r="E348" s="16" t="s">
        <v>99</v>
      </c>
      <c r="F348" s="16" t="s">
        <v>610</v>
      </c>
      <c r="G348" s="17">
        <v>4275.7</v>
      </c>
      <c r="H348" s="17">
        <v>0</v>
      </c>
      <c r="I348" s="17">
        <v>4275.7</v>
      </c>
      <c r="AG348" s="19"/>
    </row>
    <row r="349" spans="1:33" s="18" customFormat="1" ht="47.25" customHeight="1">
      <c r="A349" s="12" t="s">
        <v>611</v>
      </c>
      <c r="B349" s="13">
        <v>33392072168</v>
      </c>
      <c r="C349" s="14" t="s">
        <v>612</v>
      </c>
      <c r="D349" s="15" t="s">
        <v>13</v>
      </c>
      <c r="E349" s="16" t="s">
        <v>99</v>
      </c>
      <c r="F349" s="16" t="s">
        <v>613</v>
      </c>
      <c r="G349" s="17">
        <v>1856.25</v>
      </c>
      <c r="H349" s="17">
        <v>1856.25</v>
      </c>
      <c r="I349" s="17">
        <v>1856.25</v>
      </c>
      <c r="AG349" s="19"/>
    </row>
    <row r="350" spans="1:33" s="18" customFormat="1" ht="47.25" customHeight="1">
      <c r="A350" s="12" t="s">
        <v>614</v>
      </c>
      <c r="B350" s="13">
        <v>10006818234</v>
      </c>
      <c r="C350" s="14" t="s">
        <v>615</v>
      </c>
      <c r="D350" s="15" t="s">
        <v>13</v>
      </c>
      <c r="E350" s="16" t="s">
        <v>99</v>
      </c>
      <c r="F350" s="16" t="s">
        <v>616</v>
      </c>
      <c r="G350" s="17">
        <v>1563.16</v>
      </c>
      <c r="H350" s="17">
        <v>0</v>
      </c>
      <c r="I350" s="17">
        <v>1563.16</v>
      </c>
      <c r="AG350" s="19"/>
    </row>
    <row r="351" spans="1:33" s="18" customFormat="1" ht="47.25" customHeight="1">
      <c r="A351" s="12" t="s">
        <v>161</v>
      </c>
      <c r="B351" s="13">
        <v>89450132291</v>
      </c>
      <c r="C351" s="14" t="s">
        <v>617</v>
      </c>
      <c r="D351" s="15" t="s">
        <v>13</v>
      </c>
      <c r="E351" s="16" t="s">
        <v>99</v>
      </c>
      <c r="F351" s="16" t="s">
        <v>618</v>
      </c>
      <c r="G351" s="17">
        <v>1282.71</v>
      </c>
      <c r="H351" s="17">
        <v>0</v>
      </c>
      <c r="I351" s="17">
        <v>1282.71</v>
      </c>
      <c r="AG351" s="19"/>
    </row>
    <row r="352" spans="1:33" s="18" customFormat="1" ht="47.25" customHeight="1">
      <c r="A352" s="12" t="s">
        <v>159</v>
      </c>
      <c r="B352" s="13">
        <v>8964341686</v>
      </c>
      <c r="C352" s="14" t="s">
        <v>619</v>
      </c>
      <c r="D352" s="15" t="s">
        <v>13</v>
      </c>
      <c r="E352" s="16" t="s">
        <v>99</v>
      </c>
      <c r="F352" s="16" t="s">
        <v>620</v>
      </c>
      <c r="G352" s="17">
        <v>371.25</v>
      </c>
      <c r="H352" s="17">
        <v>0</v>
      </c>
      <c r="I352" s="17">
        <v>371.25</v>
      </c>
      <c r="AG352" s="19"/>
    </row>
    <row r="353" spans="1:33" s="18" customFormat="1" ht="47.25" customHeight="1">
      <c r="A353" s="12" t="s">
        <v>154</v>
      </c>
      <c r="B353" s="13">
        <v>4153748000185</v>
      </c>
      <c r="C353" s="14" t="s">
        <v>621</v>
      </c>
      <c r="D353" s="15" t="s">
        <v>13</v>
      </c>
      <c r="E353" s="16" t="s">
        <v>99</v>
      </c>
      <c r="F353" s="16" t="s">
        <v>622</v>
      </c>
      <c r="G353" s="17">
        <v>1094877.41</v>
      </c>
      <c r="H353" s="17">
        <v>0</v>
      </c>
      <c r="I353" s="17">
        <v>1094877.41</v>
      </c>
      <c r="AG353" s="19"/>
    </row>
    <row r="354" spans="1:33" s="18" customFormat="1" ht="47.25" customHeight="1">
      <c r="A354" s="12" t="s">
        <v>154</v>
      </c>
      <c r="B354" s="13">
        <v>4153748000185</v>
      </c>
      <c r="C354" s="14" t="s">
        <v>623</v>
      </c>
      <c r="D354" s="15" t="s">
        <v>13</v>
      </c>
      <c r="E354" s="16" t="s">
        <v>99</v>
      </c>
      <c r="F354" s="16" t="s">
        <v>624</v>
      </c>
      <c r="G354" s="17">
        <v>126086.33</v>
      </c>
      <c r="H354" s="17">
        <v>0</v>
      </c>
      <c r="I354" s="17">
        <v>126086.33</v>
      </c>
      <c r="AG354" s="19"/>
    </row>
    <row r="355" spans="1:33" s="18" customFormat="1" ht="47.25" customHeight="1">
      <c r="A355" s="12" t="s">
        <v>148</v>
      </c>
      <c r="B355" s="13">
        <v>5610079000196</v>
      </c>
      <c r="C355" s="14" t="s">
        <v>625</v>
      </c>
      <c r="D355" s="15" t="s">
        <v>13</v>
      </c>
      <c r="E355" s="16" t="s">
        <v>99</v>
      </c>
      <c r="F355" s="16" t="s">
        <v>626</v>
      </c>
      <c r="G355" s="17">
        <v>188.09</v>
      </c>
      <c r="H355" s="17">
        <v>0</v>
      </c>
      <c r="I355" s="17">
        <v>188.09</v>
      </c>
      <c r="AG355" s="19"/>
    </row>
    <row r="356" spans="1:33" s="18" customFormat="1" ht="47.25" customHeight="1">
      <c r="A356" s="12" t="s">
        <v>171</v>
      </c>
      <c r="B356" s="13">
        <v>34267336253</v>
      </c>
      <c r="C356" s="14" t="s">
        <v>627</v>
      </c>
      <c r="D356" s="15" t="s">
        <v>13</v>
      </c>
      <c r="E356" s="16" t="s">
        <v>99</v>
      </c>
      <c r="F356" s="16" t="s">
        <v>628</v>
      </c>
      <c r="G356" s="17">
        <v>2137.85</v>
      </c>
      <c r="H356" s="17">
        <v>0</v>
      </c>
      <c r="I356" s="17">
        <v>2137.85</v>
      </c>
      <c r="AG356" s="19"/>
    </row>
    <row r="357" spans="1:33" s="18" customFormat="1" ht="47.25" customHeight="1">
      <c r="A357" s="12" t="s">
        <v>328</v>
      </c>
      <c r="B357" s="13">
        <v>1742429000117</v>
      </c>
      <c r="C357" s="14" t="s">
        <v>629</v>
      </c>
      <c r="D357" s="15" t="s">
        <v>13</v>
      </c>
      <c r="E357" s="16" t="s">
        <v>99</v>
      </c>
      <c r="F357" s="16" t="s">
        <v>630</v>
      </c>
      <c r="G357" s="17">
        <v>1815</v>
      </c>
      <c r="H357" s="17">
        <v>0</v>
      </c>
      <c r="I357" s="17">
        <v>1815</v>
      </c>
      <c r="AG357" s="19"/>
    </row>
    <row r="358" spans="1:33" s="18" customFormat="1" ht="47.25" customHeight="1">
      <c r="A358" s="12" t="s">
        <v>29</v>
      </c>
      <c r="B358" s="13">
        <v>40432544000147</v>
      </c>
      <c r="C358" s="14" t="s">
        <v>631</v>
      </c>
      <c r="D358" s="15" t="s">
        <v>21</v>
      </c>
      <c r="E358" s="16" t="s">
        <v>22</v>
      </c>
      <c r="F358" s="16" t="s">
        <v>632</v>
      </c>
      <c r="G358" s="17">
        <v>66497.64</v>
      </c>
      <c r="H358" s="17">
        <v>0</v>
      </c>
      <c r="I358" s="17">
        <v>0</v>
      </c>
      <c r="AG358" s="19"/>
    </row>
    <row r="359" spans="1:33" s="18" customFormat="1" ht="47.25" customHeight="1">
      <c r="A359" s="12" t="s">
        <v>212</v>
      </c>
      <c r="B359" s="13">
        <v>23980958272</v>
      </c>
      <c r="C359" s="14" t="s">
        <v>633</v>
      </c>
      <c r="D359" s="15" t="s">
        <v>13</v>
      </c>
      <c r="E359" s="16" t="s">
        <v>99</v>
      </c>
      <c r="F359" s="16" t="s">
        <v>634</v>
      </c>
      <c r="G359" s="17">
        <v>1563.16</v>
      </c>
      <c r="H359" s="17">
        <v>0</v>
      </c>
      <c r="I359" s="17">
        <v>1563.16</v>
      </c>
      <c r="AG359" s="19"/>
    </row>
    <row r="360" spans="1:33" s="18" customFormat="1" ht="47.25" customHeight="1">
      <c r="A360" s="12" t="s">
        <v>455</v>
      </c>
      <c r="B360" s="13">
        <v>20194358291</v>
      </c>
      <c r="C360" s="14" t="s">
        <v>635</v>
      </c>
      <c r="D360" s="15" t="s">
        <v>13</v>
      </c>
      <c r="E360" s="16" t="s">
        <v>99</v>
      </c>
      <c r="F360" s="16" t="s">
        <v>636</v>
      </c>
      <c r="G360" s="17">
        <v>1953.95</v>
      </c>
      <c r="H360" s="17">
        <v>0</v>
      </c>
      <c r="I360" s="17">
        <v>1953.95</v>
      </c>
      <c r="AG360" s="19"/>
    </row>
    <row r="361" spans="1:33" s="18" customFormat="1" ht="47.25" customHeight="1">
      <c r="A361" s="12" t="s">
        <v>502</v>
      </c>
      <c r="B361" s="13">
        <v>81293399787</v>
      </c>
      <c r="C361" s="14" t="s">
        <v>635</v>
      </c>
      <c r="D361" s="15" t="s">
        <v>13</v>
      </c>
      <c r="E361" s="16" t="s">
        <v>99</v>
      </c>
      <c r="F361" s="16" t="s">
        <v>637</v>
      </c>
      <c r="G361" s="17">
        <v>1953.95</v>
      </c>
      <c r="H361" s="17">
        <v>0</v>
      </c>
      <c r="I361" s="17">
        <v>1953.95</v>
      </c>
      <c r="AG361" s="19"/>
    </row>
    <row r="362" spans="1:33" s="18" customFormat="1" ht="47.25" customHeight="1">
      <c r="A362" s="12" t="s">
        <v>457</v>
      </c>
      <c r="B362" s="13">
        <v>52498107215</v>
      </c>
      <c r="C362" s="14" t="s">
        <v>635</v>
      </c>
      <c r="D362" s="15" t="s">
        <v>13</v>
      </c>
      <c r="E362" s="16" t="s">
        <v>99</v>
      </c>
      <c r="F362" s="16" t="s">
        <v>638</v>
      </c>
      <c r="G362" s="17">
        <v>2137.85</v>
      </c>
      <c r="H362" s="17">
        <v>0</v>
      </c>
      <c r="I362" s="17">
        <v>2137.85</v>
      </c>
      <c r="AG362" s="19"/>
    </row>
    <row r="363" spans="1:33" s="18" customFormat="1" ht="47.25" customHeight="1">
      <c r="A363" s="12" t="s">
        <v>504</v>
      </c>
      <c r="B363" s="13">
        <v>74607707287</v>
      </c>
      <c r="C363" s="14" t="s">
        <v>639</v>
      </c>
      <c r="D363" s="15" t="s">
        <v>13</v>
      </c>
      <c r="E363" s="16" t="s">
        <v>99</v>
      </c>
      <c r="F363" s="16" t="s">
        <v>640</v>
      </c>
      <c r="G363" s="17">
        <v>2137.85</v>
      </c>
      <c r="H363" s="17">
        <v>0</v>
      </c>
      <c r="I363" s="17">
        <v>2137.85</v>
      </c>
      <c r="AG363" s="19"/>
    </row>
    <row r="364" spans="1:33" s="18" customFormat="1" ht="47.25" customHeight="1">
      <c r="A364" s="12" t="s">
        <v>401</v>
      </c>
      <c r="B364" s="13">
        <v>2844344000102</v>
      </c>
      <c r="C364" s="14" t="s">
        <v>641</v>
      </c>
      <c r="D364" s="15" t="s">
        <v>13</v>
      </c>
      <c r="E364" s="16" t="s">
        <v>99</v>
      </c>
      <c r="F364" s="16" t="s">
        <v>642</v>
      </c>
      <c r="G364" s="17">
        <v>200000</v>
      </c>
      <c r="H364" s="17">
        <v>0</v>
      </c>
      <c r="I364" s="17">
        <v>200000</v>
      </c>
      <c r="AG364" s="19"/>
    </row>
    <row r="365" spans="1:33" s="18" customFormat="1" ht="47.25" customHeight="1">
      <c r="A365" s="12" t="s">
        <v>143</v>
      </c>
      <c r="B365" s="13">
        <v>4406195000125</v>
      </c>
      <c r="C365" s="14" t="s">
        <v>643</v>
      </c>
      <c r="D365" s="15" t="s">
        <v>13</v>
      </c>
      <c r="E365" s="16" t="s">
        <v>99</v>
      </c>
      <c r="F365" s="16" t="s">
        <v>644</v>
      </c>
      <c r="G365" s="17">
        <v>234.16</v>
      </c>
      <c r="H365" s="17">
        <v>0</v>
      </c>
      <c r="I365" s="17">
        <v>234.16</v>
      </c>
      <c r="AG365" s="19"/>
    </row>
    <row r="366" spans="1:33" s="18" customFormat="1" ht="47.25" customHeight="1">
      <c r="A366" s="12" t="s">
        <v>348</v>
      </c>
      <c r="B366" s="13">
        <v>34288970210</v>
      </c>
      <c r="C366" s="14" t="s">
        <v>645</v>
      </c>
      <c r="D366" s="15" t="s">
        <v>13</v>
      </c>
      <c r="E366" s="16" t="s">
        <v>99</v>
      </c>
      <c r="F366" s="16" t="s">
        <v>646</v>
      </c>
      <c r="G366" s="17">
        <v>1645.44</v>
      </c>
      <c r="H366" s="17">
        <v>0</v>
      </c>
      <c r="I366" s="17">
        <v>1645.44</v>
      </c>
      <c r="AG366" s="19"/>
    </row>
    <row r="367" spans="1:33" s="18" customFormat="1" ht="47.25" customHeight="1">
      <c r="A367" s="12" t="s">
        <v>647</v>
      </c>
      <c r="B367" s="13">
        <v>58498346215</v>
      </c>
      <c r="C367" s="14" t="s">
        <v>648</v>
      </c>
      <c r="D367" s="15" t="s">
        <v>13</v>
      </c>
      <c r="E367" s="16" t="s">
        <v>99</v>
      </c>
      <c r="F367" s="16" t="s">
        <v>649</v>
      </c>
      <c r="G367" s="17">
        <v>1563.16</v>
      </c>
      <c r="H367" s="17">
        <v>0</v>
      </c>
      <c r="I367" s="17">
        <v>1563.16</v>
      </c>
      <c r="AG367" s="19"/>
    </row>
    <row r="368" spans="1:33" s="18" customFormat="1" ht="47.25" customHeight="1">
      <c r="A368" s="12" t="s">
        <v>467</v>
      </c>
      <c r="B368" s="13">
        <v>31515401200</v>
      </c>
      <c r="C368" s="14" t="s">
        <v>650</v>
      </c>
      <c r="D368" s="15" t="s">
        <v>13</v>
      </c>
      <c r="E368" s="16" t="s">
        <v>99</v>
      </c>
      <c r="F368" s="16" t="s">
        <v>651</v>
      </c>
      <c r="G368" s="17">
        <v>4275.7</v>
      </c>
      <c r="H368" s="17">
        <v>0</v>
      </c>
      <c r="I368" s="17">
        <v>4275.7</v>
      </c>
      <c r="AG368" s="19"/>
    </row>
    <row r="369" spans="1:33" s="18" customFormat="1" ht="47.25" customHeight="1">
      <c r="A369" s="12" t="s">
        <v>161</v>
      </c>
      <c r="B369" s="13">
        <v>89450132291</v>
      </c>
      <c r="C369" s="14" t="s">
        <v>652</v>
      </c>
      <c r="D369" s="15" t="s">
        <v>13</v>
      </c>
      <c r="E369" s="16" t="s">
        <v>99</v>
      </c>
      <c r="F369" s="16" t="s">
        <v>653</v>
      </c>
      <c r="G369" s="17">
        <v>4275.7</v>
      </c>
      <c r="H369" s="17">
        <v>0</v>
      </c>
      <c r="I369" s="17">
        <v>4275.7</v>
      </c>
      <c r="AG369" s="19"/>
    </row>
    <row r="370" spans="1:33" s="18" customFormat="1" ht="47.25" customHeight="1">
      <c r="A370" s="12" t="s">
        <v>67</v>
      </c>
      <c r="B370" s="13">
        <v>4409637000197</v>
      </c>
      <c r="C370" s="14" t="s">
        <v>654</v>
      </c>
      <c r="D370" s="15" t="s">
        <v>21</v>
      </c>
      <c r="E370" s="16" t="s">
        <v>57</v>
      </c>
      <c r="F370" s="16" t="s">
        <v>655</v>
      </c>
      <c r="G370" s="17">
        <v>1084000</v>
      </c>
      <c r="H370" s="17">
        <v>108536.66</v>
      </c>
      <c r="I370" s="17">
        <v>108536.66</v>
      </c>
      <c r="AG370" s="19"/>
    </row>
    <row r="371" spans="1:33" s="18" customFormat="1" ht="47.25" customHeight="1">
      <c r="A371" s="12" t="s">
        <v>187</v>
      </c>
      <c r="B371" s="13" t="s">
        <v>188</v>
      </c>
      <c r="C371" s="14" t="s">
        <v>530</v>
      </c>
      <c r="D371" s="15" t="s">
        <v>13</v>
      </c>
      <c r="E371" s="16" t="s">
        <v>99</v>
      </c>
      <c r="F371" s="16" t="s">
        <v>656</v>
      </c>
      <c r="G371" s="17">
        <v>4673245.68</v>
      </c>
      <c r="H371" s="17">
        <v>15212.33</v>
      </c>
      <c r="I371" s="17">
        <f>1603437.28+2082769.12+15212.33</f>
        <v>3701418.7300000004</v>
      </c>
      <c r="AG371" s="19"/>
    </row>
    <row r="372" spans="1:33" s="18" customFormat="1" ht="47.25" customHeight="1">
      <c r="A372" s="12" t="s">
        <v>187</v>
      </c>
      <c r="B372" s="13" t="s">
        <v>188</v>
      </c>
      <c r="C372" s="14" t="s">
        <v>530</v>
      </c>
      <c r="D372" s="15" t="s">
        <v>13</v>
      </c>
      <c r="E372" s="16" t="s">
        <v>99</v>
      </c>
      <c r="F372" s="16" t="s">
        <v>657</v>
      </c>
      <c r="G372" s="17">
        <v>941631.83</v>
      </c>
      <c r="H372" s="17">
        <v>0</v>
      </c>
      <c r="I372" s="17">
        <v>941631.83</v>
      </c>
      <c r="AG372" s="19"/>
    </row>
    <row r="373" spans="1:33" s="18" customFormat="1" ht="47.25" customHeight="1">
      <c r="A373" s="12" t="s">
        <v>187</v>
      </c>
      <c r="B373" s="13" t="s">
        <v>188</v>
      </c>
      <c r="C373" s="14" t="s">
        <v>530</v>
      </c>
      <c r="D373" s="15" t="s">
        <v>13</v>
      </c>
      <c r="E373" s="16" t="s">
        <v>99</v>
      </c>
      <c r="F373" s="16" t="s">
        <v>658</v>
      </c>
      <c r="G373" s="17">
        <v>863970.77</v>
      </c>
      <c r="H373" s="17">
        <v>0</v>
      </c>
      <c r="I373" s="17">
        <v>863970.77</v>
      </c>
      <c r="AG373" s="19"/>
    </row>
    <row r="374" spans="1:33" s="18" customFormat="1" ht="47.25" customHeight="1">
      <c r="A374" s="12" t="s">
        <v>187</v>
      </c>
      <c r="B374" s="13" t="s">
        <v>188</v>
      </c>
      <c r="C374" s="14" t="s">
        <v>530</v>
      </c>
      <c r="D374" s="15" t="s">
        <v>13</v>
      </c>
      <c r="E374" s="16" t="s">
        <v>99</v>
      </c>
      <c r="F374" s="16" t="s">
        <v>659</v>
      </c>
      <c r="G374" s="17">
        <v>731002.89</v>
      </c>
      <c r="H374" s="17">
        <v>0</v>
      </c>
      <c r="I374" s="17">
        <v>731002.89</v>
      </c>
      <c r="AG374" s="19"/>
    </row>
    <row r="375" spans="1:33" s="18" customFormat="1" ht="47.25" customHeight="1">
      <c r="A375" s="12" t="s">
        <v>187</v>
      </c>
      <c r="B375" s="13" t="s">
        <v>188</v>
      </c>
      <c r="C375" s="14" t="s">
        <v>530</v>
      </c>
      <c r="D375" s="15" t="s">
        <v>13</v>
      </c>
      <c r="E375" s="16" t="s">
        <v>99</v>
      </c>
      <c r="F375" s="16" t="s">
        <v>660</v>
      </c>
      <c r="G375" s="17">
        <v>240090.57</v>
      </c>
      <c r="H375" s="17">
        <v>0</v>
      </c>
      <c r="I375" s="17">
        <v>240090.57</v>
      </c>
      <c r="AG375" s="19"/>
    </row>
    <row r="376" spans="1:33" s="18" customFormat="1" ht="47.25" customHeight="1">
      <c r="A376" s="12" t="s">
        <v>187</v>
      </c>
      <c r="B376" s="13" t="s">
        <v>188</v>
      </c>
      <c r="C376" s="14" t="s">
        <v>530</v>
      </c>
      <c r="D376" s="15" t="s">
        <v>13</v>
      </c>
      <c r="E376" s="16" t="s">
        <v>99</v>
      </c>
      <c r="F376" s="16" t="s">
        <v>661</v>
      </c>
      <c r="G376" s="17">
        <v>211966.72</v>
      </c>
      <c r="H376" s="17">
        <v>0</v>
      </c>
      <c r="I376" s="17">
        <v>211966.72</v>
      </c>
      <c r="AG376" s="19"/>
    </row>
    <row r="377" spans="1:33" s="18" customFormat="1" ht="47.25" customHeight="1">
      <c r="A377" s="12" t="s">
        <v>187</v>
      </c>
      <c r="B377" s="13" t="s">
        <v>188</v>
      </c>
      <c r="C377" s="14" t="s">
        <v>530</v>
      </c>
      <c r="D377" s="15" t="s">
        <v>13</v>
      </c>
      <c r="E377" s="16" t="s">
        <v>99</v>
      </c>
      <c r="F377" s="16" t="s">
        <v>662</v>
      </c>
      <c r="G377" s="17">
        <v>158339.25</v>
      </c>
      <c r="H377" s="17">
        <v>0</v>
      </c>
      <c r="I377" s="17">
        <v>158339.25</v>
      </c>
      <c r="AG377" s="19"/>
    </row>
    <row r="378" spans="1:33" s="18" customFormat="1" ht="47.25" customHeight="1">
      <c r="A378" s="12" t="s">
        <v>187</v>
      </c>
      <c r="B378" s="13" t="s">
        <v>188</v>
      </c>
      <c r="C378" s="14" t="s">
        <v>530</v>
      </c>
      <c r="D378" s="15" t="s">
        <v>13</v>
      </c>
      <c r="E378" s="16" t="s">
        <v>99</v>
      </c>
      <c r="F378" s="16" t="s">
        <v>663</v>
      </c>
      <c r="G378" s="17">
        <v>129938.82</v>
      </c>
      <c r="H378" s="17">
        <v>0</v>
      </c>
      <c r="I378" s="17">
        <v>129938.82</v>
      </c>
      <c r="AG378" s="19"/>
    </row>
    <row r="379" spans="1:33" s="18" customFormat="1" ht="47.25" customHeight="1">
      <c r="A379" s="12" t="s">
        <v>187</v>
      </c>
      <c r="B379" s="13" t="s">
        <v>188</v>
      </c>
      <c r="C379" s="14" t="s">
        <v>530</v>
      </c>
      <c r="D379" s="15" t="s">
        <v>13</v>
      </c>
      <c r="E379" s="16" t="s">
        <v>99</v>
      </c>
      <c r="F379" s="16" t="s">
        <v>664</v>
      </c>
      <c r="G379" s="17">
        <v>89843.99</v>
      </c>
      <c r="H379" s="17">
        <v>0</v>
      </c>
      <c r="I379" s="17">
        <v>89843.99</v>
      </c>
      <c r="AG379" s="19"/>
    </row>
    <row r="380" spans="1:33" s="18" customFormat="1" ht="47.25" customHeight="1">
      <c r="A380" s="12" t="s">
        <v>187</v>
      </c>
      <c r="B380" s="13" t="s">
        <v>188</v>
      </c>
      <c r="C380" s="14" t="s">
        <v>530</v>
      </c>
      <c r="D380" s="15" t="s">
        <v>13</v>
      </c>
      <c r="E380" s="16" t="s">
        <v>99</v>
      </c>
      <c r="F380" s="16" t="s">
        <v>665</v>
      </c>
      <c r="G380" s="17">
        <v>28120.11</v>
      </c>
      <c r="H380" s="17">
        <v>0</v>
      </c>
      <c r="I380" s="17">
        <v>28120.11</v>
      </c>
      <c r="AG380" s="19"/>
    </row>
    <row r="381" spans="1:33" s="18" customFormat="1" ht="47.25" customHeight="1">
      <c r="A381" s="12" t="s">
        <v>187</v>
      </c>
      <c r="B381" s="13" t="s">
        <v>188</v>
      </c>
      <c r="C381" s="14" t="s">
        <v>530</v>
      </c>
      <c r="D381" s="15" t="s">
        <v>13</v>
      </c>
      <c r="E381" s="16" t="s">
        <v>99</v>
      </c>
      <c r="F381" s="16" t="s">
        <v>666</v>
      </c>
      <c r="G381" s="17">
        <v>16586.58</v>
      </c>
      <c r="H381" s="17">
        <v>0</v>
      </c>
      <c r="I381" s="17">
        <v>16586.58</v>
      </c>
      <c r="AG381" s="19"/>
    </row>
    <row r="382" spans="1:33" s="18" customFormat="1" ht="47.25" customHeight="1">
      <c r="A382" s="12" t="s">
        <v>187</v>
      </c>
      <c r="B382" s="13" t="s">
        <v>188</v>
      </c>
      <c r="C382" s="14" t="s">
        <v>530</v>
      </c>
      <c r="D382" s="15" t="s">
        <v>13</v>
      </c>
      <c r="E382" s="16" t="s">
        <v>99</v>
      </c>
      <c r="F382" s="16" t="s">
        <v>667</v>
      </c>
      <c r="G382" s="17">
        <v>9006.26</v>
      </c>
      <c r="H382" s="17">
        <v>0</v>
      </c>
      <c r="I382" s="17">
        <v>9006.26</v>
      </c>
      <c r="AG382" s="19"/>
    </row>
    <row r="383" spans="1:33" s="18" customFormat="1" ht="47.25" customHeight="1">
      <c r="A383" s="12" t="s">
        <v>187</v>
      </c>
      <c r="B383" s="13" t="s">
        <v>188</v>
      </c>
      <c r="C383" s="14" t="s">
        <v>530</v>
      </c>
      <c r="D383" s="15" t="s">
        <v>13</v>
      </c>
      <c r="E383" s="16" t="s">
        <v>99</v>
      </c>
      <c r="F383" s="16" t="s">
        <v>668</v>
      </c>
      <c r="G383" s="17">
        <v>2750</v>
      </c>
      <c r="H383" s="17">
        <v>0</v>
      </c>
      <c r="I383" s="17">
        <v>2750</v>
      </c>
      <c r="AG383" s="19"/>
    </row>
    <row r="384" spans="1:33" s="18" customFormat="1" ht="47.25" customHeight="1">
      <c r="A384" s="12" t="s">
        <v>187</v>
      </c>
      <c r="B384" s="13" t="s">
        <v>188</v>
      </c>
      <c r="C384" s="14" t="s">
        <v>530</v>
      </c>
      <c r="D384" s="15" t="s">
        <v>13</v>
      </c>
      <c r="E384" s="16" t="s">
        <v>99</v>
      </c>
      <c r="F384" s="16" t="s">
        <v>669</v>
      </c>
      <c r="G384" s="17">
        <v>1143.16</v>
      </c>
      <c r="H384" s="17">
        <v>0</v>
      </c>
      <c r="I384" s="17">
        <v>1143.16</v>
      </c>
      <c r="AG384" s="19"/>
    </row>
    <row r="385" spans="1:33" s="18" customFormat="1" ht="47.25" customHeight="1">
      <c r="A385" s="12" t="s">
        <v>137</v>
      </c>
      <c r="B385" s="13">
        <v>29979036001031</v>
      </c>
      <c r="C385" s="14" t="s">
        <v>235</v>
      </c>
      <c r="D385" s="15" t="s">
        <v>13</v>
      </c>
      <c r="E385" s="16" t="s">
        <v>99</v>
      </c>
      <c r="F385" s="16" t="s">
        <v>670</v>
      </c>
      <c r="G385" s="17">
        <v>77289.96</v>
      </c>
      <c r="H385" s="17">
        <v>0</v>
      </c>
      <c r="I385" s="17">
        <v>77289.96</v>
      </c>
      <c r="AG385" s="19"/>
    </row>
    <row r="386" spans="1:33" s="18" customFormat="1" ht="47.25" customHeight="1">
      <c r="A386" s="12" t="s">
        <v>187</v>
      </c>
      <c r="B386" s="13" t="s">
        <v>188</v>
      </c>
      <c r="C386" s="14" t="s">
        <v>530</v>
      </c>
      <c r="D386" s="15" t="s">
        <v>13</v>
      </c>
      <c r="E386" s="16" t="s">
        <v>99</v>
      </c>
      <c r="F386" s="16" t="s">
        <v>671</v>
      </c>
      <c r="G386" s="17">
        <v>1145011.87</v>
      </c>
      <c r="H386" s="17">
        <v>0</v>
      </c>
      <c r="I386" s="17">
        <f>704295.15+294210.93</f>
        <v>998506.0800000001</v>
      </c>
      <c r="AG386" s="19"/>
    </row>
    <row r="387" spans="1:33" s="18" customFormat="1" ht="47.25" customHeight="1">
      <c r="A387" s="12" t="s">
        <v>187</v>
      </c>
      <c r="B387" s="13" t="s">
        <v>188</v>
      </c>
      <c r="C387" s="14" t="s">
        <v>530</v>
      </c>
      <c r="D387" s="15" t="s">
        <v>13</v>
      </c>
      <c r="E387" s="16" t="s">
        <v>99</v>
      </c>
      <c r="F387" s="16" t="s">
        <v>672</v>
      </c>
      <c r="G387" s="17">
        <v>325282.47000000003</v>
      </c>
      <c r="H387" s="17">
        <v>0</v>
      </c>
      <c r="I387" s="17">
        <v>325282.47000000003</v>
      </c>
      <c r="AG387" s="19"/>
    </row>
    <row r="388" spans="1:33" s="18" customFormat="1" ht="47.25" customHeight="1">
      <c r="A388" s="12" t="s">
        <v>187</v>
      </c>
      <c r="B388" s="13" t="s">
        <v>188</v>
      </c>
      <c r="C388" s="14" t="s">
        <v>530</v>
      </c>
      <c r="D388" s="15" t="s">
        <v>13</v>
      </c>
      <c r="E388" s="16" t="s">
        <v>99</v>
      </c>
      <c r="F388" s="16" t="s">
        <v>673</v>
      </c>
      <c r="G388" s="17">
        <v>196231.77</v>
      </c>
      <c r="H388" s="17">
        <v>0</v>
      </c>
      <c r="I388" s="17">
        <v>196231.77</v>
      </c>
      <c r="AG388" s="19"/>
    </row>
    <row r="389" spans="1:33" s="18" customFormat="1" ht="47.25" customHeight="1">
      <c r="A389" s="12" t="s">
        <v>187</v>
      </c>
      <c r="B389" s="13" t="s">
        <v>188</v>
      </c>
      <c r="C389" s="14" t="s">
        <v>530</v>
      </c>
      <c r="D389" s="15" t="s">
        <v>13</v>
      </c>
      <c r="E389" s="16" t="s">
        <v>99</v>
      </c>
      <c r="F389" s="16" t="s">
        <v>674</v>
      </c>
      <c r="G389" s="17">
        <v>21170.93</v>
      </c>
      <c r="H389" s="17">
        <v>0</v>
      </c>
      <c r="I389" s="17">
        <v>21170.93</v>
      </c>
      <c r="AG389" s="19"/>
    </row>
    <row r="390" spans="1:33" s="18" customFormat="1" ht="47.25" customHeight="1">
      <c r="A390" s="12" t="s">
        <v>187</v>
      </c>
      <c r="B390" s="13" t="s">
        <v>188</v>
      </c>
      <c r="C390" s="14" t="s">
        <v>530</v>
      </c>
      <c r="D390" s="15" t="s">
        <v>13</v>
      </c>
      <c r="E390" s="16" t="s">
        <v>99</v>
      </c>
      <c r="F390" s="16" t="s">
        <v>675</v>
      </c>
      <c r="G390" s="17">
        <v>9166.72</v>
      </c>
      <c r="H390" s="17">
        <v>0</v>
      </c>
      <c r="I390" s="17">
        <v>9166.72</v>
      </c>
      <c r="AG390" s="19"/>
    </row>
    <row r="391" spans="1:33" s="18" customFormat="1" ht="47.25" customHeight="1">
      <c r="A391" s="12" t="s">
        <v>187</v>
      </c>
      <c r="B391" s="13" t="s">
        <v>188</v>
      </c>
      <c r="C391" s="14" t="s">
        <v>339</v>
      </c>
      <c r="D391" s="15" t="s">
        <v>13</v>
      </c>
      <c r="E391" s="16" t="s">
        <v>99</v>
      </c>
      <c r="F391" s="16" t="s">
        <v>676</v>
      </c>
      <c r="G391" s="17">
        <v>8753.630000000001</v>
      </c>
      <c r="H391" s="17">
        <v>0</v>
      </c>
      <c r="I391" s="17">
        <v>8753.630000000001</v>
      </c>
      <c r="AG391" s="19"/>
    </row>
    <row r="392" spans="1:33" s="18" customFormat="1" ht="47.25" customHeight="1">
      <c r="A392" s="12" t="s">
        <v>187</v>
      </c>
      <c r="B392" s="13" t="s">
        <v>188</v>
      </c>
      <c r="C392" s="14" t="s">
        <v>530</v>
      </c>
      <c r="D392" s="15" t="s">
        <v>13</v>
      </c>
      <c r="E392" s="16" t="s">
        <v>99</v>
      </c>
      <c r="F392" s="16" t="s">
        <v>677</v>
      </c>
      <c r="G392" s="17">
        <v>8379.91</v>
      </c>
      <c r="H392" s="17">
        <v>0</v>
      </c>
      <c r="I392" s="17">
        <v>8379.91</v>
      </c>
      <c r="AG392" s="19"/>
    </row>
    <row r="393" spans="1:33" s="18" customFormat="1" ht="47.25" customHeight="1">
      <c r="A393" s="12" t="s">
        <v>187</v>
      </c>
      <c r="B393" s="13" t="s">
        <v>188</v>
      </c>
      <c r="C393" s="14" t="s">
        <v>530</v>
      </c>
      <c r="D393" s="15" t="s">
        <v>13</v>
      </c>
      <c r="E393" s="16" t="s">
        <v>99</v>
      </c>
      <c r="F393" s="16" t="s">
        <v>678</v>
      </c>
      <c r="G393" s="17">
        <v>7178.18</v>
      </c>
      <c r="H393" s="17">
        <v>0</v>
      </c>
      <c r="I393" s="17">
        <v>7178.18</v>
      </c>
      <c r="AG393" s="19"/>
    </row>
    <row r="394" spans="1:33" s="18" customFormat="1" ht="47.25" customHeight="1">
      <c r="A394" s="12" t="s">
        <v>187</v>
      </c>
      <c r="B394" s="13" t="s">
        <v>188</v>
      </c>
      <c r="C394" s="14" t="s">
        <v>530</v>
      </c>
      <c r="D394" s="15" t="s">
        <v>13</v>
      </c>
      <c r="E394" s="16" t="s">
        <v>99</v>
      </c>
      <c r="F394" s="16" t="s">
        <v>679</v>
      </c>
      <c r="G394" s="17">
        <v>1126.4</v>
      </c>
      <c r="H394" s="17">
        <v>0</v>
      </c>
      <c r="I394" s="17">
        <v>1126.4</v>
      </c>
      <c r="AG394" s="19"/>
    </row>
    <row r="395" spans="1:33" s="18" customFormat="1" ht="47.25" customHeight="1">
      <c r="A395" s="12" t="s">
        <v>187</v>
      </c>
      <c r="B395" s="13" t="s">
        <v>188</v>
      </c>
      <c r="C395" s="14" t="s">
        <v>530</v>
      </c>
      <c r="D395" s="15" t="s">
        <v>13</v>
      </c>
      <c r="E395" s="16" t="s">
        <v>99</v>
      </c>
      <c r="F395" s="16" t="s">
        <v>680</v>
      </c>
      <c r="G395" s="17">
        <v>723.04</v>
      </c>
      <c r="H395" s="17">
        <v>0</v>
      </c>
      <c r="I395" s="17">
        <v>723.04</v>
      </c>
      <c r="AG395" s="19"/>
    </row>
    <row r="396" spans="1:33" s="18" customFormat="1" ht="47.25" customHeight="1">
      <c r="A396" s="12" t="s">
        <v>187</v>
      </c>
      <c r="B396" s="13" t="s">
        <v>188</v>
      </c>
      <c r="C396" s="14" t="s">
        <v>530</v>
      </c>
      <c r="D396" s="15" t="s">
        <v>13</v>
      </c>
      <c r="E396" s="16" t="s">
        <v>99</v>
      </c>
      <c r="F396" s="16" t="s">
        <v>681</v>
      </c>
      <c r="G396" s="17">
        <v>401.92</v>
      </c>
      <c r="H396" s="17">
        <v>0</v>
      </c>
      <c r="I396" s="17">
        <v>401.92</v>
      </c>
      <c r="AG396" s="19"/>
    </row>
    <row r="397" spans="1:33" s="18" customFormat="1" ht="47.25" customHeight="1">
      <c r="A397" s="12" t="s">
        <v>187</v>
      </c>
      <c r="B397" s="13" t="s">
        <v>188</v>
      </c>
      <c r="C397" s="14" t="s">
        <v>530</v>
      </c>
      <c r="D397" s="15" t="s">
        <v>13</v>
      </c>
      <c r="E397" s="16" t="s">
        <v>99</v>
      </c>
      <c r="F397" s="16" t="s">
        <v>682</v>
      </c>
      <c r="G397" s="17">
        <v>344.79</v>
      </c>
      <c r="H397" s="17">
        <v>0</v>
      </c>
      <c r="I397" s="17">
        <v>344.79</v>
      </c>
      <c r="AG397" s="19"/>
    </row>
    <row r="398" spans="1:33" s="18" customFormat="1" ht="47.25" customHeight="1">
      <c r="A398" s="12" t="s">
        <v>187</v>
      </c>
      <c r="B398" s="13" t="s">
        <v>188</v>
      </c>
      <c r="C398" s="14" t="s">
        <v>530</v>
      </c>
      <c r="D398" s="15" t="s">
        <v>13</v>
      </c>
      <c r="E398" s="16" t="s">
        <v>99</v>
      </c>
      <c r="F398" s="16" t="s">
        <v>683</v>
      </c>
      <c r="G398" s="17">
        <v>128.73</v>
      </c>
      <c r="H398" s="17">
        <v>0</v>
      </c>
      <c r="I398" s="17">
        <v>128.73</v>
      </c>
      <c r="AG398" s="19"/>
    </row>
    <row r="399" spans="1:33" s="18" customFormat="1" ht="47.25" customHeight="1">
      <c r="A399" s="12" t="s">
        <v>187</v>
      </c>
      <c r="B399" s="13" t="s">
        <v>188</v>
      </c>
      <c r="C399" s="14" t="s">
        <v>552</v>
      </c>
      <c r="D399" s="15" t="s">
        <v>13</v>
      </c>
      <c r="E399" s="16" t="s">
        <v>99</v>
      </c>
      <c r="F399" s="16" t="s">
        <v>684</v>
      </c>
      <c r="G399" s="17">
        <v>1042578.69</v>
      </c>
      <c r="H399" s="17">
        <v>0</v>
      </c>
      <c r="I399" s="17">
        <f>797815.89+161755.46</f>
        <v>959571.35</v>
      </c>
      <c r="AG399" s="19"/>
    </row>
    <row r="400" spans="1:33" s="18" customFormat="1" ht="47.25" customHeight="1">
      <c r="A400" s="12" t="s">
        <v>187</v>
      </c>
      <c r="B400" s="13" t="s">
        <v>188</v>
      </c>
      <c r="C400" s="14" t="s">
        <v>341</v>
      </c>
      <c r="D400" s="15" t="s">
        <v>13</v>
      </c>
      <c r="E400" s="16" t="s">
        <v>99</v>
      </c>
      <c r="F400" s="16" t="s">
        <v>685</v>
      </c>
      <c r="G400" s="17">
        <v>102324.61</v>
      </c>
      <c r="H400" s="17">
        <v>0</v>
      </c>
      <c r="I400" s="17">
        <f>75313.8+15755.11</f>
        <v>91068.91</v>
      </c>
      <c r="AG400" s="19"/>
    </row>
    <row r="401" spans="1:33" s="18" customFormat="1" ht="47.25" customHeight="1">
      <c r="A401" s="12" t="s">
        <v>187</v>
      </c>
      <c r="B401" s="13" t="s">
        <v>188</v>
      </c>
      <c r="C401" s="14" t="s">
        <v>686</v>
      </c>
      <c r="D401" s="15" t="s">
        <v>13</v>
      </c>
      <c r="E401" s="16" t="s">
        <v>99</v>
      </c>
      <c r="F401" s="16" t="s">
        <v>687</v>
      </c>
      <c r="G401" s="17">
        <v>60000</v>
      </c>
      <c r="H401" s="17">
        <v>0</v>
      </c>
      <c r="I401" s="17">
        <v>60000</v>
      </c>
      <c r="AG401" s="19"/>
    </row>
    <row r="402" spans="1:33" s="18" customFormat="1" ht="47.25" customHeight="1">
      <c r="A402" s="12" t="s">
        <v>187</v>
      </c>
      <c r="B402" s="13" t="s">
        <v>188</v>
      </c>
      <c r="C402" s="14" t="s">
        <v>548</v>
      </c>
      <c r="D402" s="15" t="s">
        <v>13</v>
      </c>
      <c r="E402" s="16" t="s">
        <v>99</v>
      </c>
      <c r="F402" s="16" t="s">
        <v>688</v>
      </c>
      <c r="G402" s="17">
        <v>1991802.98</v>
      </c>
      <c r="H402" s="17">
        <v>1345.21</v>
      </c>
      <c r="I402" s="17">
        <f>1544137.51+286139.28+1345.21</f>
        <v>1831622</v>
      </c>
      <c r="AG402" s="19"/>
    </row>
    <row r="403" spans="1:33" s="18" customFormat="1" ht="47.25" customHeight="1">
      <c r="A403" s="12" t="s">
        <v>187</v>
      </c>
      <c r="B403" s="13" t="s">
        <v>188</v>
      </c>
      <c r="C403" s="14" t="s">
        <v>548</v>
      </c>
      <c r="D403" s="15" t="s">
        <v>13</v>
      </c>
      <c r="E403" s="16" t="s">
        <v>99</v>
      </c>
      <c r="F403" s="16" t="s">
        <v>689</v>
      </c>
      <c r="G403" s="17">
        <v>129493.57</v>
      </c>
      <c r="H403" s="17">
        <v>0</v>
      </c>
      <c r="I403" s="17">
        <v>129493.57</v>
      </c>
      <c r="AG403" s="19"/>
    </row>
    <row r="404" spans="1:33" s="18" customFormat="1" ht="47.25" customHeight="1">
      <c r="A404" s="12" t="s">
        <v>187</v>
      </c>
      <c r="B404" s="13" t="s">
        <v>188</v>
      </c>
      <c r="C404" s="14" t="s">
        <v>548</v>
      </c>
      <c r="D404" s="15" t="s">
        <v>13</v>
      </c>
      <c r="E404" s="16" t="s">
        <v>99</v>
      </c>
      <c r="F404" s="16" t="s">
        <v>690</v>
      </c>
      <c r="G404" s="17">
        <v>16899.32</v>
      </c>
      <c r="H404" s="17">
        <v>0</v>
      </c>
      <c r="I404" s="17">
        <v>16899.32</v>
      </c>
      <c r="AG404" s="19"/>
    </row>
    <row r="405" spans="1:33" s="18" customFormat="1" ht="47.25" customHeight="1">
      <c r="A405" s="12" t="s">
        <v>187</v>
      </c>
      <c r="B405" s="13" t="s">
        <v>188</v>
      </c>
      <c r="C405" s="14" t="s">
        <v>691</v>
      </c>
      <c r="D405" s="15" t="s">
        <v>13</v>
      </c>
      <c r="E405" s="16" t="s">
        <v>99</v>
      </c>
      <c r="F405" s="16" t="s">
        <v>692</v>
      </c>
      <c r="G405" s="17">
        <v>2474807.37</v>
      </c>
      <c r="H405" s="17">
        <v>431.6</v>
      </c>
      <c r="I405" s="17">
        <f>2453559.99+12881.57+431.6</f>
        <v>2466873.16</v>
      </c>
      <c r="AG405" s="19"/>
    </row>
    <row r="406" spans="1:33" s="18" customFormat="1" ht="47.25" customHeight="1">
      <c r="A406" s="12" t="s">
        <v>187</v>
      </c>
      <c r="B406" s="13" t="s">
        <v>188</v>
      </c>
      <c r="C406" s="14" t="s">
        <v>548</v>
      </c>
      <c r="D406" s="15" t="s">
        <v>13</v>
      </c>
      <c r="E406" s="16" t="s">
        <v>99</v>
      </c>
      <c r="F406" s="16" t="s">
        <v>693</v>
      </c>
      <c r="G406" s="17">
        <v>70197.81</v>
      </c>
      <c r="H406" s="17">
        <v>0</v>
      </c>
      <c r="I406" s="17">
        <v>70197.81</v>
      </c>
      <c r="AG406" s="19"/>
    </row>
    <row r="407" spans="1:33" s="18" customFormat="1" ht="47.25" customHeight="1">
      <c r="A407" s="12" t="s">
        <v>187</v>
      </c>
      <c r="B407" s="13" t="s">
        <v>188</v>
      </c>
      <c r="C407" s="14" t="s">
        <v>336</v>
      </c>
      <c r="D407" s="15" t="s">
        <v>13</v>
      </c>
      <c r="E407" s="16" t="s">
        <v>99</v>
      </c>
      <c r="F407" s="16" t="s">
        <v>694</v>
      </c>
      <c r="G407" s="17">
        <v>20673.89</v>
      </c>
      <c r="H407" s="17">
        <v>0</v>
      </c>
      <c r="I407" s="17">
        <v>20673.89</v>
      </c>
      <c r="AG407" s="19"/>
    </row>
    <row r="408" spans="1:33" s="18" customFormat="1" ht="47.25" customHeight="1">
      <c r="A408" s="12" t="s">
        <v>187</v>
      </c>
      <c r="B408" s="13" t="s">
        <v>188</v>
      </c>
      <c r="C408" s="14" t="s">
        <v>395</v>
      </c>
      <c r="D408" s="15" t="s">
        <v>13</v>
      </c>
      <c r="E408" s="16" t="s">
        <v>99</v>
      </c>
      <c r="F408" s="16" t="s">
        <v>695</v>
      </c>
      <c r="G408" s="17">
        <v>434338.47</v>
      </c>
      <c r="H408" s="17">
        <v>0</v>
      </c>
      <c r="I408" s="17">
        <v>434338.47</v>
      </c>
      <c r="AG408" s="19"/>
    </row>
    <row r="409" spans="1:33" s="18" customFormat="1" ht="47.25" customHeight="1">
      <c r="A409" s="12" t="s">
        <v>187</v>
      </c>
      <c r="B409" s="13" t="s">
        <v>188</v>
      </c>
      <c r="C409" s="14" t="s">
        <v>392</v>
      </c>
      <c r="D409" s="15" t="s">
        <v>13</v>
      </c>
      <c r="E409" s="16" t="s">
        <v>99</v>
      </c>
      <c r="F409" s="16" t="s">
        <v>696</v>
      </c>
      <c r="G409" s="17">
        <v>734280.92</v>
      </c>
      <c r="H409" s="17">
        <v>0</v>
      </c>
      <c r="I409" s="17">
        <v>734280.92</v>
      </c>
      <c r="AG409" s="19"/>
    </row>
    <row r="410" spans="1:33" s="18" customFormat="1" ht="47.25" customHeight="1">
      <c r="A410" s="12" t="s">
        <v>187</v>
      </c>
      <c r="B410" s="13" t="s">
        <v>188</v>
      </c>
      <c r="C410" s="14" t="s">
        <v>395</v>
      </c>
      <c r="D410" s="15" t="s">
        <v>13</v>
      </c>
      <c r="E410" s="16" t="s">
        <v>99</v>
      </c>
      <c r="F410" s="16" t="s">
        <v>697</v>
      </c>
      <c r="G410" s="17">
        <v>11663.84</v>
      </c>
      <c r="H410" s="17">
        <v>0</v>
      </c>
      <c r="I410" s="17">
        <v>11663.84</v>
      </c>
      <c r="AG410" s="19"/>
    </row>
    <row r="411" spans="1:33" s="18" customFormat="1" ht="47.25" customHeight="1">
      <c r="A411" s="12" t="s">
        <v>187</v>
      </c>
      <c r="B411" s="13" t="s">
        <v>188</v>
      </c>
      <c r="C411" s="14" t="s">
        <v>395</v>
      </c>
      <c r="D411" s="15" t="s">
        <v>13</v>
      </c>
      <c r="E411" s="16" t="s">
        <v>99</v>
      </c>
      <c r="F411" s="16" t="s">
        <v>698</v>
      </c>
      <c r="G411" s="17">
        <v>78513.05</v>
      </c>
      <c r="H411" s="17">
        <v>0</v>
      </c>
      <c r="I411" s="17">
        <v>78513.05</v>
      </c>
      <c r="AG411" s="19"/>
    </row>
    <row r="412" spans="1:33" s="18" customFormat="1" ht="47.25" customHeight="1">
      <c r="A412" s="12" t="s">
        <v>187</v>
      </c>
      <c r="B412" s="13" t="s">
        <v>188</v>
      </c>
      <c r="C412" s="14" t="s">
        <v>699</v>
      </c>
      <c r="D412" s="15" t="s">
        <v>13</v>
      </c>
      <c r="E412" s="16" t="s">
        <v>99</v>
      </c>
      <c r="F412" s="16" t="s">
        <v>700</v>
      </c>
      <c r="G412" s="17">
        <v>2800000</v>
      </c>
      <c r="H412" s="17">
        <v>0</v>
      </c>
      <c r="I412" s="17">
        <v>2800000</v>
      </c>
      <c r="AG412" s="19"/>
    </row>
    <row r="413" spans="1:33" s="18" customFormat="1" ht="47.25" customHeight="1">
      <c r="A413" s="12" t="s">
        <v>187</v>
      </c>
      <c r="B413" s="13" t="s">
        <v>188</v>
      </c>
      <c r="C413" s="14" t="s">
        <v>530</v>
      </c>
      <c r="D413" s="15" t="s">
        <v>13</v>
      </c>
      <c r="E413" s="16" t="s">
        <v>99</v>
      </c>
      <c r="F413" s="16" t="s">
        <v>701</v>
      </c>
      <c r="G413" s="17">
        <v>2800000</v>
      </c>
      <c r="H413" s="17">
        <v>0</v>
      </c>
      <c r="I413" s="17">
        <v>2800000</v>
      </c>
      <c r="AG413" s="19"/>
    </row>
    <row r="414" spans="1:33" s="18" customFormat="1" ht="47.25" customHeight="1">
      <c r="A414" s="12" t="s">
        <v>187</v>
      </c>
      <c r="B414" s="13" t="s">
        <v>188</v>
      </c>
      <c r="C414" s="14" t="s">
        <v>702</v>
      </c>
      <c r="D414" s="15" t="s">
        <v>13</v>
      </c>
      <c r="E414" s="16" t="s">
        <v>99</v>
      </c>
      <c r="F414" s="16" t="s">
        <v>703</v>
      </c>
      <c r="G414" s="17">
        <v>80000</v>
      </c>
      <c r="H414" s="17">
        <v>0</v>
      </c>
      <c r="I414" s="17">
        <v>80000</v>
      </c>
      <c r="AG414" s="19"/>
    </row>
    <row r="415" spans="1:33" s="18" customFormat="1" ht="47.25" customHeight="1">
      <c r="A415" s="12" t="s">
        <v>187</v>
      </c>
      <c r="B415" s="13" t="s">
        <v>188</v>
      </c>
      <c r="C415" s="14" t="s">
        <v>704</v>
      </c>
      <c r="D415" s="15" t="s">
        <v>13</v>
      </c>
      <c r="E415" s="16" t="s">
        <v>99</v>
      </c>
      <c r="F415" s="16" t="s">
        <v>705</v>
      </c>
      <c r="G415" s="17">
        <v>19500</v>
      </c>
      <c r="H415" s="17">
        <v>0</v>
      </c>
      <c r="I415" s="17">
        <v>19500</v>
      </c>
      <c r="AG415" s="19"/>
    </row>
    <row r="416" spans="1:33" s="18" customFormat="1" ht="47.25" customHeight="1">
      <c r="A416" s="12" t="s">
        <v>187</v>
      </c>
      <c r="B416" s="13" t="s">
        <v>188</v>
      </c>
      <c r="C416" s="14" t="s">
        <v>336</v>
      </c>
      <c r="D416" s="15" t="s">
        <v>13</v>
      </c>
      <c r="E416" s="16" t="s">
        <v>99</v>
      </c>
      <c r="F416" s="16" t="s">
        <v>706</v>
      </c>
      <c r="G416" s="17">
        <v>20295.58</v>
      </c>
      <c r="H416" s="17">
        <v>0</v>
      </c>
      <c r="I416" s="17">
        <f>15734.94+3570.2</f>
        <v>19305.14</v>
      </c>
      <c r="AG416" s="19"/>
    </row>
    <row r="417" spans="1:33" s="18" customFormat="1" ht="47.25" customHeight="1">
      <c r="A417" s="12" t="s">
        <v>187</v>
      </c>
      <c r="B417" s="13" t="s">
        <v>188</v>
      </c>
      <c r="C417" s="14" t="s">
        <v>336</v>
      </c>
      <c r="D417" s="15" t="s">
        <v>13</v>
      </c>
      <c r="E417" s="16" t="s">
        <v>99</v>
      </c>
      <c r="F417" s="16" t="s">
        <v>707</v>
      </c>
      <c r="G417" s="17">
        <v>32400</v>
      </c>
      <c r="H417" s="17">
        <v>0</v>
      </c>
      <c r="I417" s="17">
        <v>32400</v>
      </c>
      <c r="AG417" s="19"/>
    </row>
    <row r="418" spans="1:33" s="18" customFormat="1" ht="47.25" customHeight="1">
      <c r="A418" s="12" t="s">
        <v>187</v>
      </c>
      <c r="B418" s="13" t="s">
        <v>188</v>
      </c>
      <c r="C418" s="14" t="s">
        <v>530</v>
      </c>
      <c r="D418" s="15" t="s">
        <v>13</v>
      </c>
      <c r="E418" s="16" t="s">
        <v>99</v>
      </c>
      <c r="F418" s="16" t="s">
        <v>708</v>
      </c>
      <c r="G418" s="17">
        <v>6262.83</v>
      </c>
      <c r="H418" s="17">
        <v>0</v>
      </c>
      <c r="I418" s="17">
        <f>4540.55+1722.28</f>
        <v>6262.83</v>
      </c>
      <c r="AG418" s="19"/>
    </row>
    <row r="419" spans="1:33" s="18" customFormat="1" ht="47.25" customHeight="1">
      <c r="A419" s="12" t="s">
        <v>154</v>
      </c>
      <c r="B419" s="13">
        <v>4153748000185</v>
      </c>
      <c r="C419" s="14" t="s">
        <v>709</v>
      </c>
      <c r="D419" s="15" t="s">
        <v>13</v>
      </c>
      <c r="E419" s="16" t="s">
        <v>99</v>
      </c>
      <c r="F419" s="16" t="s">
        <v>710</v>
      </c>
      <c r="G419" s="17">
        <v>5100</v>
      </c>
      <c r="H419" s="17">
        <v>0</v>
      </c>
      <c r="I419" s="17">
        <v>5100</v>
      </c>
      <c r="AG419" s="19"/>
    </row>
    <row r="420" spans="1:33" s="18" customFormat="1" ht="47.25" customHeight="1">
      <c r="A420" s="12" t="s">
        <v>711</v>
      </c>
      <c r="B420" s="13">
        <v>77789768468</v>
      </c>
      <c r="C420" s="14" t="s">
        <v>712</v>
      </c>
      <c r="D420" s="15" t="s">
        <v>13</v>
      </c>
      <c r="E420" s="16" t="s">
        <v>99</v>
      </c>
      <c r="F420" s="16" t="s">
        <v>713</v>
      </c>
      <c r="G420" s="17">
        <v>1856.25</v>
      </c>
      <c r="H420" s="17">
        <v>0</v>
      </c>
      <c r="I420" s="17">
        <v>1856.25</v>
      </c>
      <c r="AG420" s="19"/>
    </row>
    <row r="421" spans="1:33" s="18" customFormat="1" ht="47.25" customHeight="1">
      <c r="A421" s="12" t="s">
        <v>288</v>
      </c>
      <c r="B421" s="13">
        <v>17693454420</v>
      </c>
      <c r="C421" s="14" t="s">
        <v>714</v>
      </c>
      <c r="D421" s="15" t="s">
        <v>13</v>
      </c>
      <c r="E421" s="16" t="s">
        <v>99</v>
      </c>
      <c r="F421" s="16" t="s">
        <v>715</v>
      </c>
      <c r="G421" s="17">
        <v>822.72</v>
      </c>
      <c r="H421" s="17">
        <v>0</v>
      </c>
      <c r="I421" s="17">
        <v>822.72</v>
      </c>
      <c r="AG421" s="19"/>
    </row>
    <row r="422" spans="1:33" s="18" customFormat="1" ht="47.25" customHeight="1">
      <c r="A422" s="12" t="s">
        <v>489</v>
      </c>
      <c r="B422" s="13">
        <v>4289455204</v>
      </c>
      <c r="C422" s="14" t="s">
        <v>716</v>
      </c>
      <c r="D422" s="15" t="s">
        <v>13</v>
      </c>
      <c r="E422" s="16" t="s">
        <v>99</v>
      </c>
      <c r="F422" s="16" t="s">
        <v>717</v>
      </c>
      <c r="G422" s="17">
        <v>2344.7400000000002</v>
      </c>
      <c r="H422" s="17">
        <v>0</v>
      </c>
      <c r="I422" s="17">
        <v>2344.7400000000002</v>
      </c>
      <c r="AG422" s="19"/>
    </row>
    <row r="423" spans="1:33" s="18" customFormat="1" ht="47.25" customHeight="1">
      <c r="A423" s="12" t="s">
        <v>134</v>
      </c>
      <c r="B423" s="13">
        <v>265674743</v>
      </c>
      <c r="C423" s="14" t="s">
        <v>718</v>
      </c>
      <c r="D423" s="15" t="s">
        <v>13</v>
      </c>
      <c r="E423" s="16" t="s">
        <v>99</v>
      </c>
      <c r="F423" s="16" t="s">
        <v>719</v>
      </c>
      <c r="G423" s="17">
        <v>1710.28</v>
      </c>
      <c r="H423" s="17">
        <v>0</v>
      </c>
      <c r="I423" s="17">
        <v>1710.28</v>
      </c>
      <c r="AG423" s="19"/>
    </row>
    <row r="424" spans="1:33" s="18" customFormat="1" ht="47.25" customHeight="1">
      <c r="A424" s="12" t="s">
        <v>720</v>
      </c>
      <c r="B424" s="13">
        <v>27348733204</v>
      </c>
      <c r="C424" s="14" t="s">
        <v>721</v>
      </c>
      <c r="D424" s="15" t="s">
        <v>13</v>
      </c>
      <c r="E424" s="16" t="s">
        <v>99</v>
      </c>
      <c r="F424" s="16" t="s">
        <v>722</v>
      </c>
      <c r="G424" s="17">
        <v>781.58</v>
      </c>
      <c r="H424" s="17">
        <v>0</v>
      </c>
      <c r="I424" s="17">
        <v>781.58</v>
      </c>
      <c r="AG424" s="19"/>
    </row>
    <row r="425" spans="1:33" s="18" customFormat="1" ht="47.25" customHeight="1">
      <c r="A425" s="12" t="s">
        <v>723</v>
      </c>
      <c r="B425" s="13">
        <v>73784460259</v>
      </c>
      <c r="C425" s="14" t="s">
        <v>724</v>
      </c>
      <c r="D425" s="15" t="s">
        <v>13</v>
      </c>
      <c r="E425" s="16" t="s">
        <v>99</v>
      </c>
      <c r="F425" s="16" t="s">
        <v>725</v>
      </c>
      <c r="G425" s="17">
        <v>2000</v>
      </c>
      <c r="H425" s="17">
        <v>0</v>
      </c>
      <c r="I425" s="17">
        <v>2000</v>
      </c>
      <c r="AG425" s="19"/>
    </row>
    <row r="426" spans="1:33" s="18" customFormat="1" ht="47.25" customHeight="1">
      <c r="A426" s="12" t="s">
        <v>163</v>
      </c>
      <c r="B426" s="13">
        <v>63123576272</v>
      </c>
      <c r="C426" s="14" t="s">
        <v>726</v>
      </c>
      <c r="D426" s="15" t="s">
        <v>13</v>
      </c>
      <c r="E426" s="16" t="s">
        <v>99</v>
      </c>
      <c r="F426" s="16" t="s">
        <v>727</v>
      </c>
      <c r="G426" s="17">
        <v>4000</v>
      </c>
      <c r="H426" s="17">
        <v>0</v>
      </c>
      <c r="I426" s="17">
        <v>4000</v>
      </c>
      <c r="AG426" s="19"/>
    </row>
    <row r="427" spans="1:33" s="18" customFormat="1" ht="47.25" customHeight="1">
      <c r="A427" s="12" t="s">
        <v>75</v>
      </c>
      <c r="B427" s="13">
        <v>12450296000121</v>
      </c>
      <c r="C427" s="14" t="s">
        <v>728</v>
      </c>
      <c r="D427" s="15" t="s">
        <v>21</v>
      </c>
      <c r="E427" s="16" t="s">
        <v>22</v>
      </c>
      <c r="F427" s="16" t="s">
        <v>729</v>
      </c>
      <c r="G427" s="17">
        <v>42177.67</v>
      </c>
      <c r="H427" s="17">
        <v>949.96</v>
      </c>
      <c r="I427" s="17">
        <v>949.96</v>
      </c>
      <c r="AG427" s="19"/>
    </row>
    <row r="428" spans="1:33" s="18" customFormat="1" ht="102" customHeight="1">
      <c r="A428" s="12" t="s">
        <v>45</v>
      </c>
      <c r="B428" s="13">
        <v>3264927000127</v>
      </c>
      <c r="C428" s="14" t="s">
        <v>730</v>
      </c>
      <c r="D428" s="15" t="s">
        <v>13</v>
      </c>
      <c r="E428" s="16" t="s">
        <v>43</v>
      </c>
      <c r="F428" s="16" t="s">
        <v>731</v>
      </c>
      <c r="G428" s="17">
        <v>37978.78</v>
      </c>
      <c r="H428" s="17">
        <v>0</v>
      </c>
      <c r="I428" s="17">
        <v>0</v>
      </c>
      <c r="AG428" s="19"/>
    </row>
    <row r="429" spans="1:33" s="18" customFormat="1" ht="101.25" customHeight="1">
      <c r="A429" s="12" t="s">
        <v>732</v>
      </c>
      <c r="B429" s="13">
        <v>4588596000143</v>
      </c>
      <c r="C429" s="14" t="s">
        <v>733</v>
      </c>
      <c r="D429" s="15" t="s">
        <v>13</v>
      </c>
      <c r="E429" s="16" t="s">
        <v>99</v>
      </c>
      <c r="F429" s="16" t="s">
        <v>734</v>
      </c>
      <c r="G429" s="17">
        <v>11867.52</v>
      </c>
      <c r="H429" s="17">
        <v>0</v>
      </c>
      <c r="I429" s="17">
        <v>0</v>
      </c>
      <c r="AG429" s="19"/>
    </row>
    <row r="430" spans="1:33" s="18" customFormat="1" ht="104.25" customHeight="1">
      <c r="A430" s="12" t="s">
        <v>735</v>
      </c>
      <c r="B430" s="13">
        <v>10705837000190</v>
      </c>
      <c r="C430" s="14" t="s">
        <v>736</v>
      </c>
      <c r="D430" s="15" t="s">
        <v>21</v>
      </c>
      <c r="E430" s="16" t="s">
        <v>737</v>
      </c>
      <c r="F430" s="16" t="s">
        <v>738</v>
      </c>
      <c r="G430" s="17">
        <v>63852.31000000001</v>
      </c>
      <c r="H430" s="17">
        <v>0</v>
      </c>
      <c r="I430" s="17">
        <v>0</v>
      </c>
      <c r="AG430" s="19"/>
    </row>
    <row r="431" spans="1:33" s="18" customFormat="1" ht="100.5" customHeight="1">
      <c r="A431" s="12" t="s">
        <v>739</v>
      </c>
      <c r="B431" s="13">
        <v>4477642000137</v>
      </c>
      <c r="C431" s="14" t="s">
        <v>740</v>
      </c>
      <c r="D431" s="15" t="s">
        <v>13</v>
      </c>
      <c r="E431" s="16" t="s">
        <v>99</v>
      </c>
      <c r="F431" s="16" t="s">
        <v>741</v>
      </c>
      <c r="G431" s="17">
        <v>12414.72</v>
      </c>
      <c r="H431" s="17">
        <v>0</v>
      </c>
      <c r="I431" s="17">
        <v>0</v>
      </c>
      <c r="AG431" s="19"/>
    </row>
    <row r="432" spans="1:33" s="18" customFormat="1" ht="182.25" customHeight="1">
      <c r="A432" s="12" t="s">
        <v>742</v>
      </c>
      <c r="B432" s="13">
        <v>5889039000125</v>
      </c>
      <c r="C432" s="14" t="s">
        <v>743</v>
      </c>
      <c r="D432" s="15" t="s">
        <v>21</v>
      </c>
      <c r="E432" s="16" t="s">
        <v>744</v>
      </c>
      <c r="F432" s="16" t="s">
        <v>745</v>
      </c>
      <c r="G432" s="17">
        <v>248000</v>
      </c>
      <c r="H432" s="17">
        <v>0</v>
      </c>
      <c r="I432" s="17">
        <v>0</v>
      </c>
      <c r="AG432" s="19"/>
    </row>
    <row r="433" spans="1:33" s="18" customFormat="1" ht="141" customHeight="1">
      <c r="A433" s="12" t="s">
        <v>735</v>
      </c>
      <c r="B433" s="13">
        <v>10705837000190</v>
      </c>
      <c r="C433" s="14" t="s">
        <v>746</v>
      </c>
      <c r="D433" s="15" t="s">
        <v>21</v>
      </c>
      <c r="E433" s="16" t="s">
        <v>22</v>
      </c>
      <c r="F433" s="16" t="s">
        <v>747</v>
      </c>
      <c r="G433" s="17">
        <v>190139.36</v>
      </c>
      <c r="H433" s="17">
        <v>0</v>
      </c>
      <c r="I433" s="17">
        <v>0</v>
      </c>
      <c r="AG433" s="19"/>
    </row>
    <row r="434" spans="1:33" s="18" customFormat="1" ht="49.5" customHeight="1">
      <c r="A434" s="12" t="s">
        <v>748</v>
      </c>
      <c r="B434" s="13">
        <v>52979199249</v>
      </c>
      <c r="C434" s="14" t="s">
        <v>749</v>
      </c>
      <c r="D434" s="15" t="s">
        <v>13</v>
      </c>
      <c r="E434" s="16" t="s">
        <v>99</v>
      </c>
      <c r="F434" s="16" t="s">
        <v>750</v>
      </c>
      <c r="G434" s="17">
        <v>2137.85</v>
      </c>
      <c r="H434" s="17">
        <v>0</v>
      </c>
      <c r="I434" s="17">
        <v>2137.85</v>
      </c>
      <c r="AG434" s="19"/>
    </row>
    <row r="435" spans="1:33" s="18" customFormat="1" ht="42.75" customHeight="1">
      <c r="A435" s="12" t="s">
        <v>467</v>
      </c>
      <c r="B435" s="13">
        <v>31515401200</v>
      </c>
      <c r="C435" s="14" t="s">
        <v>751</v>
      </c>
      <c r="D435" s="15" t="s">
        <v>13</v>
      </c>
      <c r="E435" s="16" t="s">
        <v>99</v>
      </c>
      <c r="F435" s="16" t="s">
        <v>752</v>
      </c>
      <c r="G435" s="17">
        <v>6413.55</v>
      </c>
      <c r="H435" s="17">
        <v>0</v>
      </c>
      <c r="I435" s="17">
        <v>6413.55</v>
      </c>
      <c r="AG435" s="19"/>
    </row>
    <row r="436" spans="1:33" s="18" customFormat="1" ht="47.25" customHeight="1">
      <c r="A436" s="12" t="s">
        <v>173</v>
      </c>
      <c r="B436" s="13">
        <v>57144567268</v>
      </c>
      <c r="C436" s="14" t="s">
        <v>751</v>
      </c>
      <c r="D436" s="15" t="s">
        <v>13</v>
      </c>
      <c r="E436" s="16" t="s">
        <v>99</v>
      </c>
      <c r="F436" s="16" t="s">
        <v>753</v>
      </c>
      <c r="G436" s="17">
        <v>6413.55</v>
      </c>
      <c r="H436" s="17">
        <v>0</v>
      </c>
      <c r="I436" s="17">
        <v>6413.55</v>
      </c>
      <c r="AG436" s="19"/>
    </row>
    <row r="437" spans="1:33" s="18" customFormat="1" ht="47.25" customHeight="1">
      <c r="A437" s="12" t="s">
        <v>215</v>
      </c>
      <c r="B437" s="13">
        <v>63813874249</v>
      </c>
      <c r="C437" s="14" t="s">
        <v>751</v>
      </c>
      <c r="D437" s="15" t="s">
        <v>13</v>
      </c>
      <c r="E437" s="16" t="s">
        <v>99</v>
      </c>
      <c r="F437" s="16" t="s">
        <v>754</v>
      </c>
      <c r="G437" s="17">
        <v>6413.55</v>
      </c>
      <c r="H437" s="17">
        <v>0</v>
      </c>
      <c r="I437" s="17">
        <v>6413.55</v>
      </c>
      <c r="AG437" s="19"/>
    </row>
    <row r="438" spans="1:33" s="18" customFormat="1" ht="47.25" customHeight="1">
      <c r="A438" s="12" t="s">
        <v>755</v>
      </c>
      <c r="B438" s="13">
        <v>41842391291</v>
      </c>
      <c r="C438" s="14" t="s">
        <v>756</v>
      </c>
      <c r="D438" s="15" t="s">
        <v>13</v>
      </c>
      <c r="E438" s="16" t="s">
        <v>99</v>
      </c>
      <c r="F438" s="16" t="s">
        <v>757</v>
      </c>
      <c r="G438" s="17">
        <v>4275.7</v>
      </c>
      <c r="H438" s="17">
        <v>0</v>
      </c>
      <c r="I438" s="17">
        <v>4275.7</v>
      </c>
      <c r="AG438" s="19"/>
    </row>
    <row r="439" spans="1:33" s="18" customFormat="1" ht="47.25" customHeight="1">
      <c r="A439" s="12" t="s">
        <v>175</v>
      </c>
      <c r="B439" s="13">
        <v>7618522200</v>
      </c>
      <c r="C439" s="14" t="s">
        <v>758</v>
      </c>
      <c r="D439" s="15" t="s">
        <v>13</v>
      </c>
      <c r="E439" s="16" t="s">
        <v>99</v>
      </c>
      <c r="F439" s="16" t="s">
        <v>759</v>
      </c>
      <c r="G439" s="17">
        <v>2565.12</v>
      </c>
      <c r="H439" s="17">
        <v>0</v>
      </c>
      <c r="I439" s="17">
        <v>2565.12</v>
      </c>
      <c r="AG439" s="19"/>
    </row>
    <row r="440" spans="1:33" s="18" customFormat="1" ht="47.25" customHeight="1">
      <c r="A440" s="12" t="s">
        <v>760</v>
      </c>
      <c r="B440" s="13">
        <v>27283470263</v>
      </c>
      <c r="C440" s="14" t="s">
        <v>761</v>
      </c>
      <c r="D440" s="15" t="s">
        <v>13</v>
      </c>
      <c r="E440" s="16" t="s">
        <v>99</v>
      </c>
      <c r="F440" s="16" t="s">
        <v>762</v>
      </c>
      <c r="G440" s="17">
        <v>1563.16</v>
      </c>
      <c r="H440" s="17">
        <v>0</v>
      </c>
      <c r="I440" s="17">
        <v>1563.16</v>
      </c>
      <c r="AG440" s="19"/>
    </row>
    <row r="441" spans="1:33" s="18" customFormat="1" ht="47.25" customHeight="1">
      <c r="A441" s="12" t="s">
        <v>763</v>
      </c>
      <c r="B441" s="13">
        <v>38477858268</v>
      </c>
      <c r="C441" s="14" t="s">
        <v>764</v>
      </c>
      <c r="D441" s="15" t="s">
        <v>13</v>
      </c>
      <c r="E441" s="16" t="s">
        <v>99</v>
      </c>
      <c r="F441" s="16" t="s">
        <v>765</v>
      </c>
      <c r="G441" s="17">
        <v>1563.16</v>
      </c>
      <c r="H441" s="17">
        <v>0</v>
      </c>
      <c r="I441" s="17">
        <v>1563.16</v>
      </c>
      <c r="AG441" s="19"/>
    </row>
    <row r="442" spans="1:33" s="18" customFormat="1" ht="47.25" customHeight="1">
      <c r="A442" s="12" t="s">
        <v>766</v>
      </c>
      <c r="B442" s="13">
        <v>21533342253</v>
      </c>
      <c r="C442" s="14" t="s">
        <v>767</v>
      </c>
      <c r="D442" s="15" t="s">
        <v>13</v>
      </c>
      <c r="E442" s="16" t="s">
        <v>99</v>
      </c>
      <c r="F442" s="16" t="s">
        <v>768</v>
      </c>
      <c r="G442" s="17">
        <v>1645.44</v>
      </c>
      <c r="H442" s="17">
        <v>0</v>
      </c>
      <c r="I442" s="17">
        <v>1645.44</v>
      </c>
      <c r="AG442" s="19"/>
    </row>
    <row r="443" spans="1:33" s="18" customFormat="1" ht="97.5" customHeight="1">
      <c r="A443" s="12" t="s">
        <v>769</v>
      </c>
      <c r="B443" s="13">
        <v>2558157000162</v>
      </c>
      <c r="C443" s="14" t="s">
        <v>770</v>
      </c>
      <c r="D443" s="15" t="s">
        <v>21</v>
      </c>
      <c r="E443" s="16" t="s">
        <v>744</v>
      </c>
      <c r="F443" s="16" t="s">
        <v>771</v>
      </c>
      <c r="G443" s="17">
        <v>27030.4</v>
      </c>
      <c r="H443" s="17">
        <v>0</v>
      </c>
      <c r="I443" s="17">
        <v>0</v>
      </c>
      <c r="AG443" s="19"/>
    </row>
    <row r="444" spans="1:33" s="18" customFormat="1" ht="95.25" customHeight="1">
      <c r="A444" s="12" t="s">
        <v>72</v>
      </c>
      <c r="B444" s="13">
        <v>2037069000115</v>
      </c>
      <c r="C444" s="14" t="s">
        <v>772</v>
      </c>
      <c r="D444" s="15" t="s">
        <v>21</v>
      </c>
      <c r="E444" s="16" t="s">
        <v>22</v>
      </c>
      <c r="F444" s="16" t="s">
        <v>773</v>
      </c>
      <c r="G444" s="17">
        <v>214800</v>
      </c>
      <c r="H444" s="17">
        <v>0</v>
      </c>
      <c r="I444" s="17">
        <v>0</v>
      </c>
      <c r="AG444" s="19"/>
    </row>
    <row r="445" spans="1:33" s="18" customFormat="1" ht="47.25" customHeight="1">
      <c r="A445" s="12" t="s">
        <v>463</v>
      </c>
      <c r="B445" s="13">
        <v>43719996204</v>
      </c>
      <c r="C445" s="14" t="s">
        <v>774</v>
      </c>
      <c r="D445" s="15" t="s">
        <v>13</v>
      </c>
      <c r="E445" s="16" t="s">
        <v>99</v>
      </c>
      <c r="F445" s="16" t="s">
        <v>775</v>
      </c>
      <c r="G445" s="17">
        <v>1172.3700000000001</v>
      </c>
      <c r="H445" s="17">
        <v>0</v>
      </c>
      <c r="I445" s="17">
        <v>1172.3700000000001</v>
      </c>
      <c r="AG445" s="19"/>
    </row>
    <row r="446" spans="1:33" s="18" customFormat="1" ht="47.25" customHeight="1">
      <c r="A446" s="12" t="s">
        <v>465</v>
      </c>
      <c r="B446" s="13">
        <v>74092049234</v>
      </c>
      <c r="C446" s="14" t="s">
        <v>776</v>
      </c>
      <c r="D446" s="15" t="s">
        <v>13</v>
      </c>
      <c r="E446" s="16" t="s">
        <v>99</v>
      </c>
      <c r="F446" s="16" t="s">
        <v>777</v>
      </c>
      <c r="G446" s="17">
        <v>1282.71</v>
      </c>
      <c r="H446" s="17">
        <v>0</v>
      </c>
      <c r="I446" s="17">
        <v>1282.71</v>
      </c>
      <c r="AG446" s="19"/>
    </row>
    <row r="447" spans="1:33" s="18" customFormat="1" ht="63" customHeight="1">
      <c r="A447" s="12" t="s">
        <v>778</v>
      </c>
      <c r="B447" s="13">
        <v>92547982234</v>
      </c>
      <c r="C447" s="14" t="s">
        <v>779</v>
      </c>
      <c r="D447" s="15" t="s">
        <v>13</v>
      </c>
      <c r="E447" s="16" t="s">
        <v>99</v>
      </c>
      <c r="F447" s="16" t="s">
        <v>780</v>
      </c>
      <c r="G447" s="17">
        <v>1480.89</v>
      </c>
      <c r="H447" s="17">
        <v>0</v>
      </c>
      <c r="I447" s="17">
        <v>1480.89</v>
      </c>
      <c r="AG447" s="19"/>
    </row>
    <row r="448" spans="1:33" s="18" customFormat="1" ht="47.25" customHeight="1">
      <c r="A448" s="12" t="s">
        <v>154</v>
      </c>
      <c r="B448" s="13">
        <v>4153748000185</v>
      </c>
      <c r="C448" s="14" t="s">
        <v>781</v>
      </c>
      <c r="D448" s="15" t="s">
        <v>13</v>
      </c>
      <c r="E448" s="16" t="s">
        <v>99</v>
      </c>
      <c r="F448" s="16" t="s">
        <v>782</v>
      </c>
      <c r="G448" s="17">
        <v>96436.36</v>
      </c>
      <c r="H448" s="17">
        <v>0</v>
      </c>
      <c r="I448" s="17">
        <v>96436.36</v>
      </c>
      <c r="AG448" s="19"/>
    </row>
    <row r="449" spans="1:33" s="18" customFormat="1" ht="47.25" customHeight="1">
      <c r="A449" s="12" t="s">
        <v>783</v>
      </c>
      <c r="B449" s="13">
        <v>34548883000190</v>
      </c>
      <c r="C449" s="14" t="s">
        <v>784</v>
      </c>
      <c r="D449" s="15" t="s">
        <v>21</v>
      </c>
      <c r="E449" s="16" t="s">
        <v>14</v>
      </c>
      <c r="F449" s="16" t="s">
        <v>785</v>
      </c>
      <c r="G449" s="17">
        <v>958</v>
      </c>
      <c r="H449" s="17">
        <v>958</v>
      </c>
      <c r="I449" s="17">
        <v>958</v>
      </c>
      <c r="AG449" s="19"/>
    </row>
    <row r="450" spans="1:33" s="18" customFormat="1" ht="66.75" customHeight="1">
      <c r="A450" s="12" t="s">
        <v>786</v>
      </c>
      <c r="B450" s="13">
        <v>5491663000170</v>
      </c>
      <c r="C450" s="14" t="s">
        <v>787</v>
      </c>
      <c r="D450" s="15" t="s">
        <v>21</v>
      </c>
      <c r="E450" s="16" t="s">
        <v>744</v>
      </c>
      <c r="F450" s="16" t="s">
        <v>788</v>
      </c>
      <c r="G450" s="17">
        <v>331</v>
      </c>
      <c r="H450" s="17">
        <v>0</v>
      </c>
      <c r="I450" s="17">
        <v>0</v>
      </c>
      <c r="AG450" s="19"/>
    </row>
    <row r="451" spans="1:33" s="18" customFormat="1" ht="47.25" customHeight="1">
      <c r="A451" s="12" t="s">
        <v>789</v>
      </c>
      <c r="B451" s="13">
        <v>3023261000115</v>
      </c>
      <c r="C451" s="14" t="s">
        <v>790</v>
      </c>
      <c r="D451" s="15" t="s">
        <v>21</v>
      </c>
      <c r="E451" s="16" t="s">
        <v>744</v>
      </c>
      <c r="F451" s="16" t="s">
        <v>791</v>
      </c>
      <c r="G451" s="17">
        <v>584</v>
      </c>
      <c r="H451" s="17">
        <v>0</v>
      </c>
      <c r="I451" s="17">
        <v>0</v>
      </c>
      <c r="AG451" s="19"/>
    </row>
    <row r="452" spans="1:33" s="18" customFormat="1" ht="47.25" customHeight="1">
      <c r="A452" s="12" t="s">
        <v>789</v>
      </c>
      <c r="B452" s="13">
        <v>3023261000115</v>
      </c>
      <c r="C452" s="14" t="s">
        <v>792</v>
      </c>
      <c r="D452" s="15" t="s">
        <v>21</v>
      </c>
      <c r="E452" s="16" t="s">
        <v>744</v>
      </c>
      <c r="F452" s="16" t="s">
        <v>793</v>
      </c>
      <c r="G452" s="17">
        <v>4760</v>
      </c>
      <c r="H452" s="17">
        <v>0</v>
      </c>
      <c r="I452" s="17">
        <v>0</v>
      </c>
      <c r="AG452" s="19"/>
    </row>
    <row r="453" spans="1:33" s="18" customFormat="1" ht="47.25" customHeight="1">
      <c r="A453" s="12" t="s">
        <v>154</v>
      </c>
      <c r="B453" s="13">
        <v>4153748000185</v>
      </c>
      <c r="C453" s="14" t="s">
        <v>794</v>
      </c>
      <c r="D453" s="15" t="s">
        <v>13</v>
      </c>
      <c r="E453" s="16" t="s">
        <v>99</v>
      </c>
      <c r="F453" s="16" t="s">
        <v>795</v>
      </c>
      <c r="G453" s="17">
        <v>1092636.5</v>
      </c>
      <c r="H453" s="17">
        <v>0</v>
      </c>
      <c r="I453" s="17">
        <v>1092636.5</v>
      </c>
      <c r="AG453" s="19"/>
    </row>
    <row r="454" spans="1:33" s="18" customFormat="1" ht="47.25" customHeight="1">
      <c r="A454" s="12" t="s">
        <v>187</v>
      </c>
      <c r="B454" s="13" t="s">
        <v>188</v>
      </c>
      <c r="C454" s="14" t="s">
        <v>219</v>
      </c>
      <c r="D454" s="15" t="s">
        <v>13</v>
      </c>
      <c r="E454" s="16" t="s">
        <v>99</v>
      </c>
      <c r="F454" s="16" t="s">
        <v>796</v>
      </c>
      <c r="G454" s="17">
        <v>3253.68</v>
      </c>
      <c r="H454" s="17">
        <v>0</v>
      </c>
      <c r="I454" s="17">
        <v>3253.68</v>
      </c>
      <c r="AG454" s="19"/>
    </row>
    <row r="455" spans="1:33" s="18" customFormat="1" ht="47.25" customHeight="1">
      <c r="A455" s="12" t="s">
        <v>187</v>
      </c>
      <c r="B455" s="13" t="s">
        <v>188</v>
      </c>
      <c r="C455" s="14" t="s">
        <v>219</v>
      </c>
      <c r="D455" s="15" t="s">
        <v>13</v>
      </c>
      <c r="E455" s="16" t="s">
        <v>99</v>
      </c>
      <c r="F455" s="16" t="s">
        <v>797</v>
      </c>
      <c r="G455" s="17">
        <v>2169.12</v>
      </c>
      <c r="H455" s="17">
        <v>0</v>
      </c>
      <c r="I455" s="17">
        <v>2169.12</v>
      </c>
      <c r="AG455" s="19"/>
    </row>
    <row r="456" spans="1:33" s="18" customFormat="1" ht="47.25" customHeight="1">
      <c r="A456" s="12" t="s">
        <v>148</v>
      </c>
      <c r="B456" s="13">
        <v>5610079000196</v>
      </c>
      <c r="C456" s="14" t="s">
        <v>798</v>
      </c>
      <c r="D456" s="15" t="s">
        <v>13</v>
      </c>
      <c r="E456" s="16" t="s">
        <v>99</v>
      </c>
      <c r="F456" s="16" t="s">
        <v>799</v>
      </c>
      <c r="G456" s="17">
        <v>186.23</v>
      </c>
      <c r="H456" s="17">
        <v>0</v>
      </c>
      <c r="I456" s="17">
        <v>186.23</v>
      </c>
      <c r="AG456" s="19"/>
    </row>
    <row r="457" spans="1:33" s="18" customFormat="1" ht="47.25" customHeight="1">
      <c r="A457" s="12" t="s">
        <v>84</v>
      </c>
      <c r="B457" s="13">
        <v>5047556000157</v>
      </c>
      <c r="C457" s="14" t="s">
        <v>800</v>
      </c>
      <c r="D457" s="15" t="s">
        <v>21</v>
      </c>
      <c r="E457" s="16" t="s">
        <v>744</v>
      </c>
      <c r="F457" s="16" t="s">
        <v>801</v>
      </c>
      <c r="G457" s="17">
        <v>11400</v>
      </c>
      <c r="H457" s="17">
        <v>0</v>
      </c>
      <c r="I457" s="17">
        <v>0</v>
      </c>
      <c r="AG457" s="19"/>
    </row>
    <row r="458" spans="1:33" s="18" customFormat="1" ht="47.25" customHeight="1">
      <c r="A458" s="12" t="s">
        <v>84</v>
      </c>
      <c r="B458" s="13">
        <v>5047556000157</v>
      </c>
      <c r="C458" s="14" t="s">
        <v>802</v>
      </c>
      <c r="D458" s="15" t="s">
        <v>21</v>
      </c>
      <c r="E458" s="16" t="s">
        <v>744</v>
      </c>
      <c r="F458" s="16" t="s">
        <v>803</v>
      </c>
      <c r="G458" s="17">
        <v>82250</v>
      </c>
      <c r="H458" s="17">
        <v>0</v>
      </c>
      <c r="I458" s="17">
        <v>0</v>
      </c>
      <c r="AG458" s="19"/>
    </row>
    <row r="459" spans="1:33" s="18" customFormat="1" ht="47.25" customHeight="1">
      <c r="A459" s="12" t="s">
        <v>804</v>
      </c>
      <c r="B459" s="13">
        <v>40620098000102</v>
      </c>
      <c r="C459" s="14" t="s">
        <v>802</v>
      </c>
      <c r="D459" s="15" t="s">
        <v>21</v>
      </c>
      <c r="E459" s="16" t="s">
        <v>744</v>
      </c>
      <c r="F459" s="16" t="s">
        <v>805</v>
      </c>
      <c r="G459" s="17">
        <v>133400</v>
      </c>
      <c r="H459" s="17">
        <v>0</v>
      </c>
      <c r="I459" s="17">
        <v>0</v>
      </c>
      <c r="AG459" s="19"/>
    </row>
    <row r="460" spans="1:33" s="18" customFormat="1" ht="66.75" customHeight="1">
      <c r="A460" s="12" t="s">
        <v>804</v>
      </c>
      <c r="B460" s="13">
        <v>40620098000102</v>
      </c>
      <c r="C460" s="14" t="s">
        <v>806</v>
      </c>
      <c r="D460" s="15" t="s">
        <v>21</v>
      </c>
      <c r="E460" s="16" t="s">
        <v>744</v>
      </c>
      <c r="F460" s="16" t="s">
        <v>807</v>
      </c>
      <c r="G460" s="17">
        <v>5935</v>
      </c>
      <c r="H460" s="17">
        <v>0</v>
      </c>
      <c r="I460" s="17">
        <v>0</v>
      </c>
      <c r="AG460" s="19"/>
    </row>
    <row r="461" spans="1:33" s="18" customFormat="1" ht="47.25" customHeight="1">
      <c r="A461" s="12" t="s">
        <v>808</v>
      </c>
      <c r="B461" s="13">
        <v>16596849000100</v>
      </c>
      <c r="C461" s="14" t="s">
        <v>802</v>
      </c>
      <c r="D461" s="15" t="s">
        <v>21</v>
      </c>
      <c r="E461" s="16" t="s">
        <v>744</v>
      </c>
      <c r="F461" s="16" t="s">
        <v>809</v>
      </c>
      <c r="G461" s="17">
        <v>31180</v>
      </c>
      <c r="H461" s="17">
        <v>0</v>
      </c>
      <c r="I461" s="17">
        <v>0</v>
      </c>
      <c r="AG461" s="19"/>
    </row>
    <row r="462" spans="1:33" s="18" customFormat="1" ht="47.25" customHeight="1">
      <c r="A462" s="12" t="s">
        <v>810</v>
      </c>
      <c r="B462" s="13">
        <v>22436480249</v>
      </c>
      <c r="C462" s="14" t="s">
        <v>811</v>
      </c>
      <c r="D462" s="15" t="s">
        <v>13</v>
      </c>
      <c r="E462" s="16" t="s">
        <v>99</v>
      </c>
      <c r="F462" s="16" t="s">
        <v>812</v>
      </c>
      <c r="G462" s="17">
        <v>742.5</v>
      </c>
      <c r="H462" s="17">
        <v>0</v>
      </c>
      <c r="I462" s="17">
        <v>742.5</v>
      </c>
      <c r="AG462" s="19"/>
    </row>
    <row r="463" spans="1:33" s="18" customFormat="1" ht="47.25" customHeight="1">
      <c r="A463" s="12" t="s">
        <v>154</v>
      </c>
      <c r="B463" s="13">
        <v>4153748000185</v>
      </c>
      <c r="C463" s="14" t="s">
        <v>813</v>
      </c>
      <c r="D463" s="15" t="s">
        <v>13</v>
      </c>
      <c r="E463" s="16" t="s">
        <v>99</v>
      </c>
      <c r="F463" s="16" t="s">
        <v>814</v>
      </c>
      <c r="G463" s="17">
        <v>3400</v>
      </c>
      <c r="H463" s="17">
        <v>0</v>
      </c>
      <c r="I463" s="17">
        <v>3400</v>
      </c>
      <c r="AG463" s="19"/>
    </row>
    <row r="464" spans="1:33" s="18" customFormat="1" ht="47.25" customHeight="1">
      <c r="A464" s="12" t="s">
        <v>815</v>
      </c>
      <c r="B464" s="13">
        <v>1259682000114</v>
      </c>
      <c r="C464" s="14" t="s">
        <v>816</v>
      </c>
      <c r="D464" s="15" t="s">
        <v>21</v>
      </c>
      <c r="E464" s="16" t="s">
        <v>744</v>
      </c>
      <c r="F464" s="16" t="s">
        <v>817</v>
      </c>
      <c r="G464" s="17">
        <v>890</v>
      </c>
      <c r="H464" s="17">
        <v>0</v>
      </c>
      <c r="I464" s="17">
        <v>0</v>
      </c>
      <c r="AG464" s="19"/>
    </row>
    <row r="465" spans="1:33" s="18" customFormat="1" ht="47.25" customHeight="1">
      <c r="A465" s="12" t="s">
        <v>815</v>
      </c>
      <c r="B465" s="13">
        <v>1259682000114</v>
      </c>
      <c r="C465" s="14" t="s">
        <v>816</v>
      </c>
      <c r="D465" s="15" t="s">
        <v>21</v>
      </c>
      <c r="E465" s="16" t="s">
        <v>744</v>
      </c>
      <c r="F465" s="16" t="s">
        <v>818</v>
      </c>
      <c r="G465" s="17">
        <v>2603.44</v>
      </c>
      <c r="H465" s="17">
        <v>0</v>
      </c>
      <c r="I465" s="17">
        <v>0</v>
      </c>
      <c r="AG465" s="19"/>
    </row>
    <row r="466" spans="1:33" s="18" customFormat="1" ht="47.25" customHeight="1">
      <c r="A466" s="12" t="s">
        <v>819</v>
      </c>
      <c r="B466" s="13">
        <v>22801116000162</v>
      </c>
      <c r="C466" s="14" t="s">
        <v>816</v>
      </c>
      <c r="D466" s="15" t="s">
        <v>21</v>
      </c>
      <c r="E466" s="16" t="s">
        <v>744</v>
      </c>
      <c r="F466" s="16" t="s">
        <v>820</v>
      </c>
      <c r="G466" s="17">
        <v>9000</v>
      </c>
      <c r="H466" s="17">
        <v>0</v>
      </c>
      <c r="I466" s="17">
        <v>0</v>
      </c>
      <c r="AG466" s="19"/>
    </row>
    <row r="467" spans="1:33" s="18" customFormat="1" ht="47.25" customHeight="1">
      <c r="A467" s="12" t="s">
        <v>789</v>
      </c>
      <c r="B467" s="13">
        <v>3023261000115</v>
      </c>
      <c r="C467" s="14" t="s">
        <v>792</v>
      </c>
      <c r="D467" s="15" t="s">
        <v>21</v>
      </c>
      <c r="E467" s="16" t="s">
        <v>744</v>
      </c>
      <c r="F467" s="16" t="s">
        <v>821</v>
      </c>
      <c r="G467" s="17">
        <v>3699</v>
      </c>
      <c r="H467" s="17">
        <v>0</v>
      </c>
      <c r="I467" s="17">
        <v>0</v>
      </c>
      <c r="AG467" s="19"/>
    </row>
    <row r="468" spans="1:33" s="18" customFormat="1" ht="47.25" customHeight="1">
      <c r="A468" s="12" t="s">
        <v>822</v>
      </c>
      <c r="B468" s="13">
        <v>3954780000105</v>
      </c>
      <c r="C468" s="14" t="s">
        <v>792</v>
      </c>
      <c r="D468" s="15" t="s">
        <v>21</v>
      </c>
      <c r="E468" s="16" t="s">
        <v>744</v>
      </c>
      <c r="F468" s="16" t="s">
        <v>823</v>
      </c>
      <c r="G468" s="17">
        <v>214</v>
      </c>
      <c r="H468" s="17">
        <v>0</v>
      </c>
      <c r="I468" s="17">
        <v>0</v>
      </c>
      <c r="AG468" s="19"/>
    </row>
    <row r="469" spans="1:33" s="18" customFormat="1" ht="61.5" customHeight="1">
      <c r="A469" s="12" t="s">
        <v>824</v>
      </c>
      <c r="B469" s="13">
        <v>59104760000191</v>
      </c>
      <c r="C469" s="14" t="s">
        <v>825</v>
      </c>
      <c r="D469" s="15" t="s">
        <v>21</v>
      </c>
      <c r="E469" s="16" t="s">
        <v>744</v>
      </c>
      <c r="F469" s="16" t="s">
        <v>826</v>
      </c>
      <c r="G469" s="17">
        <v>782500</v>
      </c>
      <c r="H469" s="17">
        <v>0</v>
      </c>
      <c r="I469" s="17">
        <v>0</v>
      </c>
      <c r="AG469" s="19"/>
    </row>
    <row r="470" spans="1:33" s="18" customFormat="1" ht="67.5" customHeight="1">
      <c r="A470" s="12" t="s">
        <v>827</v>
      </c>
      <c r="B470" s="13">
        <v>9340232000163</v>
      </c>
      <c r="C470" s="14" t="s">
        <v>825</v>
      </c>
      <c r="D470" s="15" t="s">
        <v>21</v>
      </c>
      <c r="E470" s="16" t="s">
        <v>744</v>
      </c>
      <c r="F470" s="16" t="s">
        <v>828</v>
      </c>
      <c r="G470" s="17">
        <v>185000</v>
      </c>
      <c r="H470" s="17">
        <v>0</v>
      </c>
      <c r="I470" s="17">
        <v>0</v>
      </c>
      <c r="AG470" s="19"/>
    </row>
    <row r="471" spans="1:33" s="18" customFormat="1" ht="47.25" customHeight="1">
      <c r="A471" s="12" t="s">
        <v>511</v>
      </c>
      <c r="B471" s="13">
        <v>78126950001126</v>
      </c>
      <c r="C471" s="14" t="s">
        <v>829</v>
      </c>
      <c r="D471" s="15" t="s">
        <v>21</v>
      </c>
      <c r="E471" s="16" t="s">
        <v>744</v>
      </c>
      <c r="F471" s="16" t="s">
        <v>830</v>
      </c>
      <c r="G471" s="17">
        <v>9450</v>
      </c>
      <c r="H471" s="17">
        <v>0</v>
      </c>
      <c r="I471" s="17">
        <v>0</v>
      </c>
      <c r="AG471" s="19"/>
    </row>
    <row r="472" spans="1:33" s="18" customFormat="1" ht="47.25" customHeight="1">
      <c r="A472" s="12" t="s">
        <v>831</v>
      </c>
      <c r="B472" s="13">
        <v>43843042268</v>
      </c>
      <c r="C472" s="14" t="s">
        <v>832</v>
      </c>
      <c r="D472" s="15" t="s">
        <v>13</v>
      </c>
      <c r="E472" s="16" t="s">
        <v>99</v>
      </c>
      <c r="F472" s="16" t="s">
        <v>833</v>
      </c>
      <c r="G472" s="17">
        <v>1563.16</v>
      </c>
      <c r="H472" s="17">
        <v>0</v>
      </c>
      <c r="I472" s="17">
        <v>1563.16</v>
      </c>
      <c r="AG472" s="19"/>
    </row>
    <row r="473" spans="1:33" s="18" customFormat="1" ht="47.25" customHeight="1">
      <c r="A473" s="12" t="s">
        <v>834</v>
      </c>
      <c r="B473" s="13">
        <v>31331009200</v>
      </c>
      <c r="C473" s="14" t="s">
        <v>835</v>
      </c>
      <c r="D473" s="15" t="s">
        <v>13</v>
      </c>
      <c r="E473" s="16" t="s">
        <v>99</v>
      </c>
      <c r="F473" s="16" t="s">
        <v>836</v>
      </c>
      <c r="G473" s="17">
        <v>1485</v>
      </c>
      <c r="H473" s="17">
        <v>0</v>
      </c>
      <c r="I473" s="17">
        <v>1485</v>
      </c>
      <c r="AG473" s="19"/>
    </row>
    <row r="474" spans="1:33" s="18" customFormat="1" ht="47.25" customHeight="1">
      <c r="A474" s="12" t="s">
        <v>475</v>
      </c>
      <c r="B474" s="13">
        <v>18148334803</v>
      </c>
      <c r="C474" s="14" t="s">
        <v>837</v>
      </c>
      <c r="D474" s="15" t="s">
        <v>13</v>
      </c>
      <c r="E474" s="16" t="s">
        <v>99</v>
      </c>
      <c r="F474" s="16" t="s">
        <v>838</v>
      </c>
      <c r="G474" s="17">
        <v>1113.75</v>
      </c>
      <c r="H474" s="17">
        <v>0</v>
      </c>
      <c r="I474" s="17">
        <v>1113.75</v>
      </c>
      <c r="AG474" s="19"/>
    </row>
    <row r="475" spans="1:33" s="18" customFormat="1" ht="47.25" customHeight="1">
      <c r="A475" s="12" t="s">
        <v>839</v>
      </c>
      <c r="B475" s="13">
        <v>44501021268</v>
      </c>
      <c r="C475" s="14" t="s">
        <v>840</v>
      </c>
      <c r="D475" s="15" t="s">
        <v>13</v>
      </c>
      <c r="E475" s="16" t="s">
        <v>99</v>
      </c>
      <c r="F475" s="16" t="s">
        <v>841</v>
      </c>
      <c r="G475" s="17">
        <v>427.57</v>
      </c>
      <c r="H475" s="17">
        <v>0</v>
      </c>
      <c r="I475" s="17">
        <v>427.57</v>
      </c>
      <c r="AG475" s="19"/>
    </row>
    <row r="476" spans="1:33" s="18" customFormat="1" ht="47.25" customHeight="1">
      <c r="A476" s="12" t="s">
        <v>842</v>
      </c>
      <c r="B476" s="13">
        <v>20289759000143</v>
      </c>
      <c r="C476" s="14" t="s">
        <v>843</v>
      </c>
      <c r="D476" s="15" t="s">
        <v>21</v>
      </c>
      <c r="E476" s="16" t="s">
        <v>14</v>
      </c>
      <c r="F476" s="16" t="s">
        <v>844</v>
      </c>
      <c r="G476" s="17">
        <v>4043</v>
      </c>
      <c r="H476" s="17">
        <v>0</v>
      </c>
      <c r="I476" s="17">
        <v>0</v>
      </c>
      <c r="AG476" s="19"/>
    </row>
    <row r="477" spans="1:33" s="18" customFormat="1" ht="47.25" customHeight="1">
      <c r="A477" s="12" t="s">
        <v>845</v>
      </c>
      <c r="B477" s="13">
        <v>9392548000107</v>
      </c>
      <c r="C477" s="14" t="s">
        <v>846</v>
      </c>
      <c r="D477" s="15" t="s">
        <v>21</v>
      </c>
      <c r="E477" s="16" t="s">
        <v>14</v>
      </c>
      <c r="F477" s="16" t="s">
        <v>847</v>
      </c>
      <c r="G477" s="17">
        <v>1872</v>
      </c>
      <c r="H477" s="17">
        <v>0</v>
      </c>
      <c r="I477" s="17">
        <v>0</v>
      </c>
      <c r="AG477" s="19"/>
    </row>
    <row r="478" spans="1:33" s="18" customFormat="1" ht="65.25" customHeight="1">
      <c r="A478" s="12" t="s">
        <v>848</v>
      </c>
      <c r="B478" s="13">
        <v>2322438000111</v>
      </c>
      <c r="C478" s="14" t="s">
        <v>849</v>
      </c>
      <c r="D478" s="15" t="s">
        <v>13</v>
      </c>
      <c r="E478" s="16" t="s">
        <v>43</v>
      </c>
      <c r="F478" s="16" t="s">
        <v>850</v>
      </c>
      <c r="G478" s="17">
        <v>250</v>
      </c>
      <c r="H478" s="17">
        <v>0</v>
      </c>
      <c r="I478" s="17">
        <v>0</v>
      </c>
      <c r="AG478" s="19"/>
    </row>
    <row r="479" spans="1:33" s="18" customFormat="1" ht="47.25" customHeight="1">
      <c r="A479" s="12" t="s">
        <v>101</v>
      </c>
      <c r="B479" s="13">
        <v>4247441000143</v>
      </c>
      <c r="C479" s="14" t="s">
        <v>851</v>
      </c>
      <c r="D479" s="15" t="s">
        <v>13</v>
      </c>
      <c r="E479" s="16" t="s">
        <v>99</v>
      </c>
      <c r="F479" s="16" t="s">
        <v>852</v>
      </c>
      <c r="G479" s="17">
        <v>21085.86</v>
      </c>
      <c r="H479" s="17">
        <v>0</v>
      </c>
      <c r="I479" s="17">
        <v>0</v>
      </c>
      <c r="AG479" s="19"/>
    </row>
    <row r="480" spans="1:33" s="18" customFormat="1" ht="47.25" customHeight="1">
      <c r="A480" s="12" t="s">
        <v>97</v>
      </c>
      <c r="B480" s="13">
        <v>4628335000100</v>
      </c>
      <c r="C480" s="14" t="s">
        <v>853</v>
      </c>
      <c r="D480" s="15" t="s">
        <v>13</v>
      </c>
      <c r="E480" s="16" t="s">
        <v>99</v>
      </c>
      <c r="F480" s="16" t="s">
        <v>854</v>
      </c>
      <c r="G480" s="17">
        <v>15250.85</v>
      </c>
      <c r="H480" s="17">
        <v>0</v>
      </c>
      <c r="I480" s="17">
        <v>0</v>
      </c>
      <c r="AG480" s="19"/>
    </row>
    <row r="481" spans="1:33" s="18" customFormat="1" ht="47.25" customHeight="1">
      <c r="A481" s="12" t="s">
        <v>116</v>
      </c>
      <c r="B481" s="13">
        <v>5830872000109</v>
      </c>
      <c r="C481" s="14" t="s">
        <v>855</v>
      </c>
      <c r="D481" s="15" t="s">
        <v>13</v>
      </c>
      <c r="E481" s="16" t="s">
        <v>99</v>
      </c>
      <c r="F481" s="16" t="s">
        <v>856</v>
      </c>
      <c r="G481" s="17">
        <v>17066.28</v>
      </c>
      <c r="H481" s="17">
        <v>0</v>
      </c>
      <c r="I481" s="17">
        <v>0</v>
      </c>
      <c r="AG481" s="19"/>
    </row>
    <row r="482" spans="1:33" s="18" customFormat="1" ht="47.25" customHeight="1">
      <c r="A482" s="12" t="s">
        <v>143</v>
      </c>
      <c r="B482" s="13">
        <v>4406195000125</v>
      </c>
      <c r="C482" s="14" t="s">
        <v>857</v>
      </c>
      <c r="D482" s="15" t="s">
        <v>13</v>
      </c>
      <c r="E482" s="16" t="s">
        <v>99</v>
      </c>
      <c r="F482" s="16" t="s">
        <v>858</v>
      </c>
      <c r="G482" s="17">
        <v>220.3</v>
      </c>
      <c r="H482" s="17">
        <v>0</v>
      </c>
      <c r="I482" s="17">
        <v>220.3</v>
      </c>
      <c r="AG482" s="19"/>
    </row>
    <row r="483" spans="1:33" s="18" customFormat="1" ht="47.25" customHeight="1">
      <c r="A483" s="12" t="s">
        <v>163</v>
      </c>
      <c r="B483" s="13">
        <v>63123576272</v>
      </c>
      <c r="C483" s="14" t="s">
        <v>859</v>
      </c>
      <c r="D483" s="15" t="s">
        <v>13</v>
      </c>
      <c r="E483" s="16" t="s">
        <v>99</v>
      </c>
      <c r="F483" s="16" t="s">
        <v>860</v>
      </c>
      <c r="G483" s="17">
        <v>2137.85</v>
      </c>
      <c r="H483" s="17">
        <v>0</v>
      </c>
      <c r="I483" s="17">
        <v>2137.85</v>
      </c>
      <c r="AG483" s="19"/>
    </row>
    <row r="484" spans="1:33" s="18" customFormat="1" ht="47.25" customHeight="1">
      <c r="A484" s="12" t="s">
        <v>861</v>
      </c>
      <c r="B484" s="13">
        <v>40249484234</v>
      </c>
      <c r="C484" s="14" t="s">
        <v>859</v>
      </c>
      <c r="D484" s="15" t="s">
        <v>13</v>
      </c>
      <c r="E484" s="16" t="s">
        <v>99</v>
      </c>
      <c r="F484" s="16" t="s">
        <v>862</v>
      </c>
      <c r="G484" s="17">
        <v>2137.85</v>
      </c>
      <c r="H484" s="17">
        <v>0</v>
      </c>
      <c r="I484" s="17">
        <v>2137.85</v>
      </c>
      <c r="AG484" s="19"/>
    </row>
    <row r="485" spans="1:33" s="18" customFormat="1" ht="47.25" customHeight="1">
      <c r="A485" s="12" t="s">
        <v>348</v>
      </c>
      <c r="B485" s="13">
        <v>34288970210</v>
      </c>
      <c r="C485" s="14" t="s">
        <v>863</v>
      </c>
      <c r="D485" s="15" t="s">
        <v>13</v>
      </c>
      <c r="E485" s="16" t="s">
        <v>99</v>
      </c>
      <c r="F485" s="16" t="s">
        <v>864</v>
      </c>
      <c r="G485" s="17">
        <v>1645.44</v>
      </c>
      <c r="H485" s="17">
        <v>0</v>
      </c>
      <c r="I485" s="17">
        <v>1645.44</v>
      </c>
      <c r="AG485" s="19"/>
    </row>
    <row r="486" spans="1:33" s="18" customFormat="1" ht="47.25" customHeight="1">
      <c r="A486" s="12" t="s">
        <v>865</v>
      </c>
      <c r="B486" s="13">
        <v>23861690225</v>
      </c>
      <c r="C486" s="14" t="s">
        <v>866</v>
      </c>
      <c r="D486" s="15" t="s">
        <v>13</v>
      </c>
      <c r="E486" s="16" t="s">
        <v>99</v>
      </c>
      <c r="F486" s="16" t="s">
        <v>867</v>
      </c>
      <c r="G486" s="17">
        <v>2344.7400000000002</v>
      </c>
      <c r="H486" s="17">
        <v>0</v>
      </c>
      <c r="I486" s="17">
        <v>2344.7400000000002</v>
      </c>
      <c r="AG486" s="19"/>
    </row>
    <row r="487" spans="1:33" s="18" customFormat="1" ht="69.75" customHeight="1">
      <c r="A487" s="12" t="s">
        <v>868</v>
      </c>
      <c r="B487" s="13">
        <v>33528004215</v>
      </c>
      <c r="C487" s="14" t="s">
        <v>869</v>
      </c>
      <c r="D487" s="15" t="s">
        <v>13</v>
      </c>
      <c r="E487" s="16" t="s">
        <v>99</v>
      </c>
      <c r="F487" s="16" t="s">
        <v>870</v>
      </c>
      <c r="G487" s="17">
        <v>2344.7400000000002</v>
      </c>
      <c r="H487" s="17">
        <v>0</v>
      </c>
      <c r="I487" s="17">
        <v>2344.7400000000002</v>
      </c>
      <c r="AG487" s="19"/>
    </row>
    <row r="488" spans="1:33" s="18" customFormat="1" ht="77.25" customHeight="1">
      <c r="A488" s="12" t="s">
        <v>871</v>
      </c>
      <c r="B488" s="13">
        <v>86781069000115</v>
      </c>
      <c r="C488" s="14" t="s">
        <v>872</v>
      </c>
      <c r="D488" s="15" t="s">
        <v>21</v>
      </c>
      <c r="E488" s="16" t="s">
        <v>43</v>
      </c>
      <c r="F488" s="16" t="s">
        <v>873</v>
      </c>
      <c r="G488" s="17">
        <v>11321.45</v>
      </c>
      <c r="H488" s="17">
        <v>11321.45</v>
      </c>
      <c r="I488" s="17">
        <v>11321.45</v>
      </c>
      <c r="AG488" s="19"/>
    </row>
    <row r="489" spans="1:33" s="18" customFormat="1" ht="47.25" customHeight="1">
      <c r="A489" s="12" t="s">
        <v>874</v>
      </c>
      <c r="B489" s="13">
        <v>25406063000173</v>
      </c>
      <c r="C489" s="14" t="s">
        <v>875</v>
      </c>
      <c r="D489" s="15" t="s">
        <v>21</v>
      </c>
      <c r="E489" s="16" t="s">
        <v>744</v>
      </c>
      <c r="F489" s="16" t="s">
        <v>876</v>
      </c>
      <c r="G489" s="17">
        <v>25930</v>
      </c>
      <c r="H489" s="17">
        <v>0</v>
      </c>
      <c r="I489" s="17">
        <v>0</v>
      </c>
      <c r="AG489" s="19"/>
    </row>
    <row r="490" spans="1:33" s="18" customFormat="1" ht="47.25" customHeight="1">
      <c r="A490" s="12" t="s">
        <v>877</v>
      </c>
      <c r="B490" s="13">
        <v>10525127000188</v>
      </c>
      <c r="C490" s="14" t="s">
        <v>878</v>
      </c>
      <c r="D490" s="15" t="s">
        <v>21</v>
      </c>
      <c r="E490" s="16" t="s">
        <v>744</v>
      </c>
      <c r="F490" s="16" t="s">
        <v>879</v>
      </c>
      <c r="G490" s="17">
        <v>5877.39</v>
      </c>
      <c r="H490" s="17">
        <v>0</v>
      </c>
      <c r="I490" s="17">
        <v>0</v>
      </c>
      <c r="AG490" s="19"/>
    </row>
    <row r="491" spans="1:33" s="18" customFormat="1" ht="47.25" customHeight="1">
      <c r="A491" s="12" t="s">
        <v>137</v>
      </c>
      <c r="B491" s="13">
        <v>29979036001031</v>
      </c>
      <c r="C491" s="14" t="s">
        <v>880</v>
      </c>
      <c r="D491" s="15" t="s">
        <v>13</v>
      </c>
      <c r="E491" s="16" t="s">
        <v>99</v>
      </c>
      <c r="F491" s="16" t="s">
        <v>881</v>
      </c>
      <c r="G491" s="17">
        <v>1600</v>
      </c>
      <c r="H491" s="17">
        <v>1600</v>
      </c>
      <c r="I491" s="17">
        <v>1600</v>
      </c>
      <c r="AG491" s="19"/>
    </row>
    <row r="492" spans="1:33" s="18" customFormat="1" ht="47.25" customHeight="1">
      <c r="A492" s="12" t="s">
        <v>598</v>
      </c>
      <c r="B492" s="13">
        <v>85485233287</v>
      </c>
      <c r="C492" s="14" t="s">
        <v>882</v>
      </c>
      <c r="D492" s="15" t="s">
        <v>13</v>
      </c>
      <c r="E492" s="16" t="s">
        <v>99</v>
      </c>
      <c r="F492" s="16" t="s">
        <v>883</v>
      </c>
      <c r="G492" s="17">
        <v>1000</v>
      </c>
      <c r="H492" s="17">
        <v>0</v>
      </c>
      <c r="I492" s="17">
        <v>1000</v>
      </c>
      <c r="AG492" s="19"/>
    </row>
    <row r="493" spans="1:33" s="18" customFormat="1" ht="47.25" customHeight="1">
      <c r="A493" s="12" t="s">
        <v>884</v>
      </c>
      <c r="B493" s="13">
        <v>1134191000309</v>
      </c>
      <c r="C493" s="14" t="s">
        <v>885</v>
      </c>
      <c r="D493" s="15" t="s">
        <v>21</v>
      </c>
      <c r="E493" s="16" t="s">
        <v>744</v>
      </c>
      <c r="F493" s="16" t="s">
        <v>886</v>
      </c>
      <c r="G493" s="17">
        <v>3032676</v>
      </c>
      <c r="H493" s="17">
        <v>0</v>
      </c>
      <c r="I493" s="17">
        <v>0</v>
      </c>
      <c r="AG493" s="19"/>
    </row>
    <row r="494" spans="1:33" s="18" customFormat="1" ht="47.25" customHeight="1">
      <c r="A494" s="12" t="s">
        <v>187</v>
      </c>
      <c r="B494" s="13" t="s">
        <v>188</v>
      </c>
      <c r="C494" s="14" t="s">
        <v>552</v>
      </c>
      <c r="D494" s="15" t="s">
        <v>13</v>
      </c>
      <c r="E494" s="16" t="s">
        <v>99</v>
      </c>
      <c r="F494" s="16" t="s">
        <v>887</v>
      </c>
      <c r="G494" s="17">
        <v>1008816.98</v>
      </c>
      <c r="H494" s="17">
        <v>161254.9</v>
      </c>
      <c r="I494" s="17">
        <f>766899.88+161254.9</f>
        <v>928154.78</v>
      </c>
      <c r="AG494" s="19"/>
    </row>
    <row r="495" spans="1:33" s="18" customFormat="1" ht="47.25" customHeight="1">
      <c r="A495" s="12" t="s">
        <v>187</v>
      </c>
      <c r="B495" s="13" t="s">
        <v>188</v>
      </c>
      <c r="C495" s="14" t="s">
        <v>552</v>
      </c>
      <c r="D495" s="15" t="s">
        <v>13</v>
      </c>
      <c r="E495" s="16" t="s">
        <v>99</v>
      </c>
      <c r="F495" s="16" t="s">
        <v>888</v>
      </c>
      <c r="G495" s="17">
        <v>6543.73</v>
      </c>
      <c r="H495" s="17">
        <v>0</v>
      </c>
      <c r="I495" s="17">
        <v>6543.73</v>
      </c>
      <c r="AG495" s="19"/>
    </row>
    <row r="496" spans="1:33" s="18" customFormat="1" ht="47.25" customHeight="1">
      <c r="A496" s="12" t="s">
        <v>187</v>
      </c>
      <c r="B496" s="13" t="s">
        <v>188</v>
      </c>
      <c r="C496" s="14" t="s">
        <v>341</v>
      </c>
      <c r="D496" s="15" t="s">
        <v>13</v>
      </c>
      <c r="E496" s="16" t="s">
        <v>99</v>
      </c>
      <c r="F496" s="16" t="s">
        <v>889</v>
      </c>
      <c r="G496" s="17">
        <v>100000</v>
      </c>
      <c r="H496" s="17">
        <v>10712.2</v>
      </c>
      <c r="I496" s="17">
        <f>85171.11+10712.2</f>
        <v>95883.31</v>
      </c>
      <c r="AG496" s="19"/>
    </row>
    <row r="497" spans="1:33" s="18" customFormat="1" ht="47.25" customHeight="1">
      <c r="A497" s="12" t="s">
        <v>187</v>
      </c>
      <c r="B497" s="13" t="s">
        <v>188</v>
      </c>
      <c r="C497" s="14" t="s">
        <v>552</v>
      </c>
      <c r="D497" s="15" t="s">
        <v>13</v>
      </c>
      <c r="E497" s="16" t="s">
        <v>99</v>
      </c>
      <c r="F497" s="16" t="s">
        <v>890</v>
      </c>
      <c r="G497" s="17">
        <v>23766.67</v>
      </c>
      <c r="H497" s="17">
        <v>0</v>
      </c>
      <c r="I497" s="17">
        <v>23766.67</v>
      </c>
      <c r="AG497" s="19"/>
    </row>
    <row r="498" spans="1:33" s="18" customFormat="1" ht="47.25" customHeight="1">
      <c r="A498" s="12" t="s">
        <v>187</v>
      </c>
      <c r="B498" s="13" t="s">
        <v>188</v>
      </c>
      <c r="C498" s="14" t="s">
        <v>341</v>
      </c>
      <c r="D498" s="15" t="s">
        <v>13</v>
      </c>
      <c r="E498" s="16" t="s">
        <v>99</v>
      </c>
      <c r="F498" s="16" t="s">
        <v>891</v>
      </c>
      <c r="G498" s="17">
        <v>19303.44</v>
      </c>
      <c r="H498" s="17">
        <v>0</v>
      </c>
      <c r="I498" s="17">
        <v>19303.44</v>
      </c>
      <c r="AG498" s="19"/>
    </row>
    <row r="499" spans="1:33" s="18" customFormat="1" ht="47.25" customHeight="1">
      <c r="A499" s="12" t="s">
        <v>187</v>
      </c>
      <c r="B499" s="13" t="s">
        <v>188</v>
      </c>
      <c r="C499" s="14" t="s">
        <v>548</v>
      </c>
      <c r="D499" s="15" t="s">
        <v>13</v>
      </c>
      <c r="E499" s="16" t="s">
        <v>99</v>
      </c>
      <c r="F499" s="16" t="s">
        <v>892</v>
      </c>
      <c r="G499" s="17">
        <v>2020750.53</v>
      </c>
      <c r="H499" s="17">
        <v>287428.18</v>
      </c>
      <c r="I499" s="17">
        <f>1571820.25+287428.18</f>
        <v>1859248.43</v>
      </c>
      <c r="AG499" s="19"/>
    </row>
    <row r="500" spans="1:33" s="18" customFormat="1" ht="47.25" customHeight="1">
      <c r="A500" s="12" t="s">
        <v>187</v>
      </c>
      <c r="B500" s="13" t="s">
        <v>188</v>
      </c>
      <c r="C500" s="14" t="s">
        <v>548</v>
      </c>
      <c r="D500" s="15" t="s">
        <v>13</v>
      </c>
      <c r="E500" s="16" t="s">
        <v>99</v>
      </c>
      <c r="F500" s="16" t="s">
        <v>893</v>
      </c>
      <c r="G500" s="17">
        <v>131722.77</v>
      </c>
      <c r="H500" s="17">
        <v>0</v>
      </c>
      <c r="I500" s="17">
        <v>131722.77</v>
      </c>
      <c r="AG500" s="19"/>
    </row>
    <row r="501" spans="1:33" s="18" customFormat="1" ht="47.25" customHeight="1">
      <c r="A501" s="12" t="s">
        <v>187</v>
      </c>
      <c r="B501" s="13" t="s">
        <v>188</v>
      </c>
      <c r="C501" s="14" t="s">
        <v>548</v>
      </c>
      <c r="D501" s="15" t="s">
        <v>13</v>
      </c>
      <c r="E501" s="16" t="s">
        <v>99</v>
      </c>
      <c r="F501" s="16" t="s">
        <v>894</v>
      </c>
      <c r="G501" s="17">
        <v>16899.32</v>
      </c>
      <c r="H501" s="17">
        <v>0</v>
      </c>
      <c r="I501" s="17">
        <v>16899.32</v>
      </c>
      <c r="AG501" s="19"/>
    </row>
    <row r="502" spans="1:33" s="18" customFormat="1" ht="47.25" customHeight="1">
      <c r="A502" s="12" t="s">
        <v>187</v>
      </c>
      <c r="B502" s="13" t="s">
        <v>188</v>
      </c>
      <c r="C502" s="14" t="s">
        <v>219</v>
      </c>
      <c r="D502" s="15" t="s">
        <v>13</v>
      </c>
      <c r="E502" s="16" t="s">
        <v>99</v>
      </c>
      <c r="F502" s="16" t="s">
        <v>895</v>
      </c>
      <c r="G502" s="17">
        <v>4659406.63</v>
      </c>
      <c r="H502" s="17">
        <v>2086144.86</v>
      </c>
      <c r="I502" s="17">
        <f>1583591.46+2086144.86</f>
        <v>3669736.3200000003</v>
      </c>
      <c r="AG502" s="19"/>
    </row>
    <row r="503" spans="1:33" s="18" customFormat="1" ht="47.25" customHeight="1">
      <c r="A503" s="12" t="s">
        <v>187</v>
      </c>
      <c r="B503" s="13" t="s">
        <v>188</v>
      </c>
      <c r="C503" s="14" t="s">
        <v>219</v>
      </c>
      <c r="D503" s="15" t="s">
        <v>13</v>
      </c>
      <c r="E503" s="16" t="s">
        <v>99</v>
      </c>
      <c r="F503" s="16" t="s">
        <v>896</v>
      </c>
      <c r="G503" s="17">
        <v>3767602.84</v>
      </c>
      <c r="H503" s="17">
        <v>0</v>
      </c>
      <c r="I503" s="17">
        <v>3767602.84</v>
      </c>
      <c r="AG503" s="19"/>
    </row>
    <row r="504" spans="1:33" s="18" customFormat="1" ht="47.25" customHeight="1">
      <c r="A504" s="12" t="s">
        <v>187</v>
      </c>
      <c r="B504" s="13" t="s">
        <v>188</v>
      </c>
      <c r="C504" s="14" t="s">
        <v>219</v>
      </c>
      <c r="D504" s="15" t="s">
        <v>13</v>
      </c>
      <c r="E504" s="16" t="s">
        <v>99</v>
      </c>
      <c r="F504" s="16" t="s">
        <v>897</v>
      </c>
      <c r="G504" s="17">
        <v>898436.15</v>
      </c>
      <c r="H504" s="17">
        <v>0</v>
      </c>
      <c r="I504" s="17">
        <v>898436.15</v>
      </c>
      <c r="AG504" s="19"/>
    </row>
    <row r="505" spans="1:33" s="18" customFormat="1" ht="47.25" customHeight="1">
      <c r="A505" s="12" t="s">
        <v>187</v>
      </c>
      <c r="B505" s="13" t="s">
        <v>188</v>
      </c>
      <c r="C505" s="14" t="s">
        <v>219</v>
      </c>
      <c r="D505" s="15" t="s">
        <v>13</v>
      </c>
      <c r="E505" s="16" t="s">
        <v>99</v>
      </c>
      <c r="F505" s="16" t="s">
        <v>898</v>
      </c>
      <c r="G505" s="17">
        <v>736456.11</v>
      </c>
      <c r="H505" s="17">
        <v>0</v>
      </c>
      <c r="I505" s="17">
        <v>736456.11</v>
      </c>
      <c r="AG505" s="19"/>
    </row>
    <row r="506" spans="1:33" s="18" customFormat="1" ht="47.25" customHeight="1">
      <c r="A506" s="12" t="s">
        <v>187</v>
      </c>
      <c r="B506" s="13" t="s">
        <v>188</v>
      </c>
      <c r="C506" s="14" t="s">
        <v>219</v>
      </c>
      <c r="D506" s="15" t="s">
        <v>13</v>
      </c>
      <c r="E506" s="16" t="s">
        <v>99</v>
      </c>
      <c r="F506" s="16" t="s">
        <v>899</v>
      </c>
      <c r="G506" s="17">
        <v>246668.54</v>
      </c>
      <c r="H506" s="17">
        <v>0</v>
      </c>
      <c r="I506" s="17">
        <v>246668.54</v>
      </c>
      <c r="AG506" s="19"/>
    </row>
    <row r="507" spans="1:33" s="18" customFormat="1" ht="47.25" customHeight="1">
      <c r="A507" s="12" t="s">
        <v>187</v>
      </c>
      <c r="B507" s="13" t="s">
        <v>188</v>
      </c>
      <c r="C507" s="14" t="s">
        <v>219</v>
      </c>
      <c r="D507" s="15" t="s">
        <v>13</v>
      </c>
      <c r="E507" s="16" t="s">
        <v>99</v>
      </c>
      <c r="F507" s="16" t="s">
        <v>900</v>
      </c>
      <c r="G507" s="17">
        <v>165245.05000000002</v>
      </c>
      <c r="H507" s="17">
        <v>0</v>
      </c>
      <c r="I507" s="17">
        <v>165245.05000000002</v>
      </c>
      <c r="AG507" s="19"/>
    </row>
    <row r="508" spans="1:33" s="18" customFormat="1" ht="47.25" customHeight="1">
      <c r="A508" s="12" t="s">
        <v>187</v>
      </c>
      <c r="B508" s="13" t="s">
        <v>188</v>
      </c>
      <c r="C508" s="14" t="s">
        <v>219</v>
      </c>
      <c r="D508" s="15" t="s">
        <v>13</v>
      </c>
      <c r="E508" s="16" t="s">
        <v>99</v>
      </c>
      <c r="F508" s="16" t="s">
        <v>901</v>
      </c>
      <c r="G508" s="17">
        <v>136803.9</v>
      </c>
      <c r="H508" s="17">
        <v>0</v>
      </c>
      <c r="I508" s="17">
        <v>136803.9</v>
      </c>
      <c r="AG508" s="19"/>
    </row>
    <row r="509" spans="1:33" s="18" customFormat="1" ht="47.25" customHeight="1">
      <c r="A509" s="12" t="s">
        <v>187</v>
      </c>
      <c r="B509" s="13" t="s">
        <v>188</v>
      </c>
      <c r="C509" s="14" t="s">
        <v>219</v>
      </c>
      <c r="D509" s="15" t="s">
        <v>13</v>
      </c>
      <c r="E509" s="16" t="s">
        <v>99</v>
      </c>
      <c r="F509" s="16" t="s">
        <v>902</v>
      </c>
      <c r="G509" s="17">
        <v>97884.07</v>
      </c>
      <c r="H509" s="17">
        <v>0</v>
      </c>
      <c r="I509" s="17">
        <v>97884.07</v>
      </c>
      <c r="AG509" s="19"/>
    </row>
    <row r="510" spans="1:33" s="18" customFormat="1" ht="47.25" customHeight="1">
      <c r="A510" s="12" t="s">
        <v>187</v>
      </c>
      <c r="B510" s="13" t="s">
        <v>188</v>
      </c>
      <c r="C510" s="14" t="s">
        <v>219</v>
      </c>
      <c r="D510" s="15" t="s">
        <v>13</v>
      </c>
      <c r="E510" s="16" t="s">
        <v>99</v>
      </c>
      <c r="F510" s="16" t="s">
        <v>903</v>
      </c>
      <c r="G510" s="17">
        <v>89843.99</v>
      </c>
      <c r="H510" s="17">
        <v>0</v>
      </c>
      <c r="I510" s="17">
        <v>89843.99</v>
      </c>
      <c r="AG510" s="19"/>
    </row>
    <row r="511" spans="1:33" s="18" customFormat="1" ht="47.25" customHeight="1">
      <c r="A511" s="12" t="s">
        <v>187</v>
      </c>
      <c r="B511" s="13" t="s">
        <v>188</v>
      </c>
      <c r="C511" s="14" t="s">
        <v>219</v>
      </c>
      <c r="D511" s="15" t="s">
        <v>13</v>
      </c>
      <c r="E511" s="16" t="s">
        <v>99</v>
      </c>
      <c r="F511" s="16" t="s">
        <v>904</v>
      </c>
      <c r="G511" s="17">
        <v>28941.18</v>
      </c>
      <c r="H511" s="17">
        <v>0</v>
      </c>
      <c r="I511" s="17">
        <v>28941.18</v>
      </c>
      <c r="AG511" s="19"/>
    </row>
    <row r="512" spans="1:33" s="18" customFormat="1" ht="47.25" customHeight="1">
      <c r="A512" s="12" t="s">
        <v>187</v>
      </c>
      <c r="B512" s="13" t="s">
        <v>188</v>
      </c>
      <c r="C512" s="14" t="s">
        <v>219</v>
      </c>
      <c r="D512" s="15" t="s">
        <v>13</v>
      </c>
      <c r="E512" s="16" t="s">
        <v>99</v>
      </c>
      <c r="F512" s="16" t="s">
        <v>905</v>
      </c>
      <c r="G512" s="17">
        <v>16586.58</v>
      </c>
      <c r="H512" s="17">
        <v>0</v>
      </c>
      <c r="I512" s="17">
        <v>16586.58</v>
      </c>
      <c r="AG512" s="19"/>
    </row>
    <row r="513" spans="1:33" s="18" customFormat="1" ht="47.25" customHeight="1">
      <c r="A513" s="12" t="s">
        <v>187</v>
      </c>
      <c r="B513" s="13" t="s">
        <v>188</v>
      </c>
      <c r="C513" s="14" t="s">
        <v>219</v>
      </c>
      <c r="D513" s="15" t="s">
        <v>13</v>
      </c>
      <c r="E513" s="16" t="s">
        <v>99</v>
      </c>
      <c r="F513" s="16" t="s">
        <v>906</v>
      </c>
      <c r="G513" s="17">
        <v>8652.11</v>
      </c>
      <c r="H513" s="17">
        <v>0</v>
      </c>
      <c r="I513" s="17">
        <v>8652.11</v>
      </c>
      <c r="AG513" s="19"/>
    </row>
    <row r="514" spans="1:33" s="18" customFormat="1" ht="47.25" customHeight="1">
      <c r="A514" s="12" t="s">
        <v>187</v>
      </c>
      <c r="B514" s="13" t="s">
        <v>188</v>
      </c>
      <c r="C514" s="14" t="s">
        <v>219</v>
      </c>
      <c r="D514" s="15" t="s">
        <v>13</v>
      </c>
      <c r="E514" s="16" t="s">
        <v>99</v>
      </c>
      <c r="F514" s="16" t="s">
        <v>907</v>
      </c>
      <c r="G514" s="17">
        <v>2200</v>
      </c>
      <c r="H514" s="17">
        <v>0</v>
      </c>
      <c r="I514" s="17">
        <v>2200</v>
      </c>
      <c r="AG514" s="19"/>
    </row>
    <row r="515" spans="1:33" s="18" customFormat="1" ht="47.25" customHeight="1">
      <c r="A515" s="12" t="s">
        <v>187</v>
      </c>
      <c r="B515" s="13" t="s">
        <v>188</v>
      </c>
      <c r="C515" s="14" t="s">
        <v>219</v>
      </c>
      <c r="D515" s="15" t="s">
        <v>13</v>
      </c>
      <c r="E515" s="16" t="s">
        <v>99</v>
      </c>
      <c r="F515" s="16" t="s">
        <v>908</v>
      </c>
      <c r="G515" s="17">
        <v>1143.16</v>
      </c>
      <c r="H515" s="17">
        <v>0</v>
      </c>
      <c r="I515" s="17">
        <v>1143.16</v>
      </c>
      <c r="AG515" s="19"/>
    </row>
    <row r="516" spans="1:33" s="18" customFormat="1" ht="47.25" customHeight="1">
      <c r="A516" s="12" t="s">
        <v>187</v>
      </c>
      <c r="B516" s="13" t="s">
        <v>188</v>
      </c>
      <c r="C516" s="14" t="s">
        <v>219</v>
      </c>
      <c r="D516" s="15" t="s">
        <v>13</v>
      </c>
      <c r="E516" s="16" t="s">
        <v>99</v>
      </c>
      <c r="F516" s="16" t="s">
        <v>909</v>
      </c>
      <c r="G516" s="17">
        <v>1131.68</v>
      </c>
      <c r="H516" s="17">
        <v>0</v>
      </c>
      <c r="I516" s="17">
        <v>1131.68</v>
      </c>
      <c r="AG516" s="19"/>
    </row>
    <row r="517" spans="1:33" s="18" customFormat="1" ht="47.25" customHeight="1">
      <c r="A517" s="12" t="s">
        <v>137</v>
      </c>
      <c r="B517" s="13">
        <v>29979036001031</v>
      </c>
      <c r="C517" s="14" t="s">
        <v>910</v>
      </c>
      <c r="D517" s="15" t="s">
        <v>13</v>
      </c>
      <c r="E517" s="16" t="s">
        <v>99</v>
      </c>
      <c r="F517" s="16" t="s">
        <v>911</v>
      </c>
      <c r="G517" s="17">
        <v>74060.94</v>
      </c>
      <c r="H517" s="17">
        <v>74060.94</v>
      </c>
      <c r="I517" s="17">
        <v>74060.94</v>
      </c>
      <c r="AG517" s="19"/>
    </row>
    <row r="518" spans="1:33" s="18" customFormat="1" ht="47.25" customHeight="1">
      <c r="A518" s="12" t="s">
        <v>187</v>
      </c>
      <c r="B518" s="13" t="s">
        <v>188</v>
      </c>
      <c r="C518" s="14" t="s">
        <v>912</v>
      </c>
      <c r="D518" s="15" t="s">
        <v>13</v>
      </c>
      <c r="E518" s="16" t="s">
        <v>99</v>
      </c>
      <c r="F518" s="16" t="s">
        <v>913</v>
      </c>
      <c r="G518" s="17">
        <v>471894.34</v>
      </c>
      <c r="H518" s="17">
        <v>0</v>
      </c>
      <c r="I518" s="17">
        <v>471894.34</v>
      </c>
      <c r="AG518" s="19"/>
    </row>
    <row r="519" spans="1:33" s="18" customFormat="1" ht="47.25" customHeight="1">
      <c r="A519" s="12" t="s">
        <v>187</v>
      </c>
      <c r="B519" s="13" t="s">
        <v>188</v>
      </c>
      <c r="C519" s="14" t="s">
        <v>336</v>
      </c>
      <c r="D519" s="15" t="s">
        <v>13</v>
      </c>
      <c r="E519" s="16" t="s">
        <v>99</v>
      </c>
      <c r="F519" s="16" t="s">
        <v>914</v>
      </c>
      <c r="G519" s="17">
        <v>19123.06</v>
      </c>
      <c r="H519" s="17">
        <v>0</v>
      </c>
      <c r="I519" s="17">
        <v>19123.06</v>
      </c>
      <c r="AG519" s="19"/>
    </row>
    <row r="520" spans="1:33" s="18" customFormat="1" ht="47.25" customHeight="1">
      <c r="A520" s="12" t="s">
        <v>187</v>
      </c>
      <c r="B520" s="13" t="s">
        <v>188</v>
      </c>
      <c r="C520" s="14" t="s">
        <v>915</v>
      </c>
      <c r="D520" s="15" t="s">
        <v>13</v>
      </c>
      <c r="E520" s="16" t="s">
        <v>99</v>
      </c>
      <c r="F520" s="16" t="s">
        <v>916</v>
      </c>
      <c r="G520" s="17">
        <v>19500</v>
      </c>
      <c r="H520" s="17">
        <v>0</v>
      </c>
      <c r="I520" s="17">
        <v>19500</v>
      </c>
      <c r="AG520" s="19"/>
    </row>
    <row r="521" spans="1:33" s="18" customFormat="1" ht="47.25" customHeight="1">
      <c r="A521" s="12" t="s">
        <v>187</v>
      </c>
      <c r="B521" s="13" t="s">
        <v>188</v>
      </c>
      <c r="C521" s="14" t="s">
        <v>219</v>
      </c>
      <c r="D521" s="15" t="s">
        <v>13</v>
      </c>
      <c r="E521" s="16" t="s">
        <v>99</v>
      </c>
      <c r="F521" s="16" t="s">
        <v>917</v>
      </c>
      <c r="G521" s="17">
        <v>88692.17</v>
      </c>
      <c r="H521" s="17">
        <v>0</v>
      </c>
      <c r="I521" s="17">
        <v>0</v>
      </c>
      <c r="AG521" s="19"/>
    </row>
    <row r="522" spans="1:33" s="18" customFormat="1" ht="47.25" customHeight="1">
      <c r="A522" s="12" t="s">
        <v>748</v>
      </c>
      <c r="B522" s="13">
        <v>52979199249</v>
      </c>
      <c r="C522" s="14" t="s">
        <v>918</v>
      </c>
      <c r="D522" s="15" t="s">
        <v>13</v>
      </c>
      <c r="E522" s="16" t="s">
        <v>99</v>
      </c>
      <c r="F522" s="16" t="s">
        <v>919</v>
      </c>
      <c r="G522" s="17">
        <v>1282.71</v>
      </c>
      <c r="H522" s="17">
        <v>0</v>
      </c>
      <c r="I522" s="17">
        <v>1282.71</v>
      </c>
      <c r="AG522" s="19"/>
    </row>
    <row r="523" spans="1:33" s="18" customFormat="1" ht="47.25" customHeight="1">
      <c r="A523" s="12" t="s">
        <v>920</v>
      </c>
      <c r="B523" s="13">
        <v>19309791268</v>
      </c>
      <c r="C523" s="14" t="s">
        <v>921</v>
      </c>
      <c r="D523" s="15" t="s">
        <v>13</v>
      </c>
      <c r="E523" s="16" t="s">
        <v>99</v>
      </c>
      <c r="F523" s="16" t="s">
        <v>922</v>
      </c>
      <c r="G523" s="17">
        <v>2344.7400000000002</v>
      </c>
      <c r="H523" s="17">
        <v>0</v>
      </c>
      <c r="I523" s="17">
        <v>2344.7400000000002</v>
      </c>
      <c r="AG523" s="19"/>
    </row>
    <row r="524" spans="1:33" s="18" customFormat="1" ht="47.25" customHeight="1">
      <c r="A524" s="12" t="s">
        <v>286</v>
      </c>
      <c r="B524" s="13">
        <v>57069603215</v>
      </c>
      <c r="C524" s="14" t="s">
        <v>923</v>
      </c>
      <c r="D524" s="15" t="s">
        <v>13</v>
      </c>
      <c r="E524" s="16" t="s">
        <v>99</v>
      </c>
      <c r="F524" s="16" t="s">
        <v>924</v>
      </c>
      <c r="G524" s="17">
        <v>1710.08</v>
      </c>
      <c r="H524" s="17">
        <v>0</v>
      </c>
      <c r="I524" s="17">
        <v>1710.08</v>
      </c>
      <c r="AG524" s="19"/>
    </row>
    <row r="525" spans="1:33" s="18" customFormat="1" ht="47.25" customHeight="1">
      <c r="A525" s="12" t="s">
        <v>925</v>
      </c>
      <c r="B525" s="13">
        <v>52075494215</v>
      </c>
      <c r="C525" s="14" t="s">
        <v>926</v>
      </c>
      <c r="D525" s="15" t="s">
        <v>13</v>
      </c>
      <c r="E525" s="16" t="s">
        <v>99</v>
      </c>
      <c r="F525" s="16" t="s">
        <v>927</v>
      </c>
      <c r="G525" s="17">
        <v>1710.28</v>
      </c>
      <c r="H525" s="17">
        <v>0</v>
      </c>
      <c r="I525" s="17">
        <v>1710.28</v>
      </c>
      <c r="AG525" s="19"/>
    </row>
    <row r="526" spans="1:33" s="18" customFormat="1" ht="47.25" customHeight="1">
      <c r="A526" s="12" t="s">
        <v>928</v>
      </c>
      <c r="B526" s="13">
        <v>7560567215</v>
      </c>
      <c r="C526" s="14" t="s">
        <v>929</v>
      </c>
      <c r="D526" s="15" t="s">
        <v>13</v>
      </c>
      <c r="E526" s="16" t="s">
        <v>99</v>
      </c>
      <c r="F526" s="16" t="s">
        <v>930</v>
      </c>
      <c r="G526" s="17">
        <v>1282.71</v>
      </c>
      <c r="H526" s="17">
        <v>0</v>
      </c>
      <c r="I526" s="17">
        <v>1282.71</v>
      </c>
      <c r="AG526" s="19"/>
    </row>
    <row r="527" spans="1:33" s="18" customFormat="1" ht="47.25" customHeight="1">
      <c r="A527" s="12" t="s">
        <v>187</v>
      </c>
      <c r="B527" s="13" t="s">
        <v>188</v>
      </c>
      <c r="C527" s="14" t="s">
        <v>392</v>
      </c>
      <c r="D527" s="15" t="s">
        <v>13</v>
      </c>
      <c r="E527" s="16" t="s">
        <v>99</v>
      </c>
      <c r="F527" s="16" t="s">
        <v>931</v>
      </c>
      <c r="G527" s="17">
        <v>734280.92</v>
      </c>
      <c r="H527" s="17">
        <v>0</v>
      </c>
      <c r="I527" s="17">
        <v>734280.92</v>
      </c>
      <c r="AG527" s="19"/>
    </row>
    <row r="528" spans="1:33" s="18" customFormat="1" ht="47.25" customHeight="1">
      <c r="A528" s="12" t="s">
        <v>187</v>
      </c>
      <c r="B528" s="13" t="s">
        <v>188</v>
      </c>
      <c r="C528" s="14" t="s">
        <v>395</v>
      </c>
      <c r="D528" s="15" t="s">
        <v>13</v>
      </c>
      <c r="E528" s="16" t="s">
        <v>99</v>
      </c>
      <c r="F528" s="16" t="s">
        <v>932</v>
      </c>
      <c r="G528" s="17">
        <v>435626.09</v>
      </c>
      <c r="H528" s="17">
        <v>0</v>
      </c>
      <c r="I528" s="17">
        <v>435626.09</v>
      </c>
      <c r="AG528" s="19"/>
    </row>
    <row r="529" spans="1:33" s="18" customFormat="1" ht="47.25" customHeight="1">
      <c r="A529" s="12" t="s">
        <v>187</v>
      </c>
      <c r="B529" s="13" t="s">
        <v>188</v>
      </c>
      <c r="C529" s="14" t="s">
        <v>395</v>
      </c>
      <c r="D529" s="15" t="s">
        <v>13</v>
      </c>
      <c r="E529" s="16" t="s">
        <v>99</v>
      </c>
      <c r="F529" s="16" t="s">
        <v>933</v>
      </c>
      <c r="G529" s="17">
        <v>4243.32</v>
      </c>
      <c r="H529" s="17">
        <v>0</v>
      </c>
      <c r="I529" s="17">
        <v>4243.32</v>
      </c>
      <c r="AG529" s="19"/>
    </row>
    <row r="530" spans="1:33" s="18" customFormat="1" ht="47.25" customHeight="1">
      <c r="A530" s="12" t="s">
        <v>187</v>
      </c>
      <c r="B530" s="13" t="s">
        <v>188</v>
      </c>
      <c r="C530" s="14" t="s">
        <v>395</v>
      </c>
      <c r="D530" s="15" t="s">
        <v>13</v>
      </c>
      <c r="E530" s="16" t="s">
        <v>99</v>
      </c>
      <c r="F530" s="16" t="s">
        <v>934</v>
      </c>
      <c r="G530" s="17">
        <v>79430.13</v>
      </c>
      <c r="H530" s="17">
        <v>0</v>
      </c>
      <c r="I530" s="17">
        <v>79430.13</v>
      </c>
      <c r="AG530" s="19"/>
    </row>
    <row r="531" spans="1:33" s="18" customFormat="1" ht="47.25" customHeight="1">
      <c r="A531" s="12" t="s">
        <v>935</v>
      </c>
      <c r="B531" s="13">
        <v>18641075000117</v>
      </c>
      <c r="C531" s="14" t="s">
        <v>936</v>
      </c>
      <c r="D531" s="15" t="s">
        <v>13</v>
      </c>
      <c r="E531" s="16" t="s">
        <v>99</v>
      </c>
      <c r="F531" s="16" t="s">
        <v>937</v>
      </c>
      <c r="G531" s="17">
        <v>3304</v>
      </c>
      <c r="H531" s="17">
        <v>3304</v>
      </c>
      <c r="I531" s="17">
        <v>3304</v>
      </c>
      <c r="AG531" s="19"/>
    </row>
    <row r="532" spans="1:33" s="18" customFormat="1" ht="47.25" customHeight="1">
      <c r="A532" s="12" t="s">
        <v>187</v>
      </c>
      <c r="B532" s="13" t="s">
        <v>188</v>
      </c>
      <c r="C532" s="14" t="s">
        <v>219</v>
      </c>
      <c r="D532" s="15" t="s">
        <v>13</v>
      </c>
      <c r="E532" s="16" t="s">
        <v>99</v>
      </c>
      <c r="F532" s="16" t="s">
        <v>938</v>
      </c>
      <c r="G532" s="17">
        <v>5298.95</v>
      </c>
      <c r="H532" s="17">
        <v>0</v>
      </c>
      <c r="I532" s="17">
        <v>5298.95</v>
      </c>
      <c r="AG532" s="19"/>
    </row>
    <row r="533" spans="1:33" s="18" customFormat="1" ht="47.25" customHeight="1">
      <c r="A533" s="12" t="s">
        <v>187</v>
      </c>
      <c r="B533" s="13" t="s">
        <v>188</v>
      </c>
      <c r="C533" s="14" t="s">
        <v>219</v>
      </c>
      <c r="D533" s="15" t="s">
        <v>13</v>
      </c>
      <c r="E533" s="16" t="s">
        <v>99</v>
      </c>
      <c r="F533" s="16" t="s">
        <v>939</v>
      </c>
      <c r="G533" s="17">
        <v>116.52</v>
      </c>
      <c r="H533" s="17">
        <v>0</v>
      </c>
      <c r="I533" s="17">
        <v>116.52</v>
      </c>
      <c r="AG533" s="19"/>
    </row>
    <row r="534" spans="1:33" s="18" customFormat="1" ht="47.25" customHeight="1">
      <c r="A534" s="12" t="s">
        <v>187</v>
      </c>
      <c r="B534" s="13" t="s">
        <v>188</v>
      </c>
      <c r="C534" s="14" t="s">
        <v>219</v>
      </c>
      <c r="D534" s="15" t="s">
        <v>13</v>
      </c>
      <c r="E534" s="16" t="s">
        <v>99</v>
      </c>
      <c r="F534" s="16" t="s">
        <v>940</v>
      </c>
      <c r="G534" s="17">
        <v>5823.98</v>
      </c>
      <c r="H534" s="17">
        <v>0</v>
      </c>
      <c r="I534" s="17">
        <v>5823.98</v>
      </c>
      <c r="AG534" s="19"/>
    </row>
    <row r="535" spans="1:33" s="18" customFormat="1" ht="47.25" customHeight="1">
      <c r="A535" s="12" t="s">
        <v>187</v>
      </c>
      <c r="B535" s="13" t="s">
        <v>188</v>
      </c>
      <c r="C535" s="14" t="s">
        <v>219</v>
      </c>
      <c r="D535" s="15" t="s">
        <v>13</v>
      </c>
      <c r="E535" s="16" t="s">
        <v>99</v>
      </c>
      <c r="F535" s="16" t="s">
        <v>941</v>
      </c>
      <c r="G535" s="17">
        <v>9669.01</v>
      </c>
      <c r="H535" s="17">
        <v>0</v>
      </c>
      <c r="I535" s="17">
        <v>9669.01</v>
      </c>
      <c r="AG535" s="19"/>
    </row>
    <row r="536" spans="1:33" s="18" customFormat="1" ht="47.25" customHeight="1">
      <c r="A536" s="12" t="s">
        <v>187</v>
      </c>
      <c r="B536" s="13" t="s">
        <v>188</v>
      </c>
      <c r="C536" s="14" t="s">
        <v>219</v>
      </c>
      <c r="D536" s="15" t="s">
        <v>13</v>
      </c>
      <c r="E536" s="16" t="s">
        <v>99</v>
      </c>
      <c r="F536" s="16" t="s">
        <v>942</v>
      </c>
      <c r="G536" s="17">
        <v>264781.35</v>
      </c>
      <c r="H536" s="17">
        <v>0</v>
      </c>
      <c r="I536" s="17">
        <v>264781.35</v>
      </c>
      <c r="AG536" s="19"/>
    </row>
    <row r="537" spans="1:33" s="18" customFormat="1" ht="47.25" customHeight="1">
      <c r="A537" s="12" t="s">
        <v>187</v>
      </c>
      <c r="B537" s="13" t="s">
        <v>188</v>
      </c>
      <c r="C537" s="14" t="s">
        <v>219</v>
      </c>
      <c r="D537" s="15" t="s">
        <v>13</v>
      </c>
      <c r="E537" s="16" t="s">
        <v>99</v>
      </c>
      <c r="F537" s="16" t="s">
        <v>943</v>
      </c>
      <c r="G537" s="17">
        <v>281106.9</v>
      </c>
      <c r="H537" s="17">
        <v>0</v>
      </c>
      <c r="I537" s="17">
        <v>281106.9</v>
      </c>
      <c r="AG537" s="19"/>
    </row>
    <row r="538" spans="1:33" s="18" customFormat="1" ht="47.25" customHeight="1">
      <c r="A538" s="12" t="s">
        <v>187</v>
      </c>
      <c r="B538" s="13" t="s">
        <v>188</v>
      </c>
      <c r="C538" s="14" t="s">
        <v>219</v>
      </c>
      <c r="D538" s="15" t="s">
        <v>13</v>
      </c>
      <c r="E538" s="16" t="s">
        <v>99</v>
      </c>
      <c r="F538" s="16" t="s">
        <v>944</v>
      </c>
      <c r="G538" s="17">
        <v>2322000</v>
      </c>
      <c r="H538" s="17">
        <v>31065.68</v>
      </c>
      <c r="I538" s="17">
        <f>2277362.69+31065.68</f>
        <v>2308428.37</v>
      </c>
      <c r="AG538" s="19"/>
    </row>
    <row r="539" spans="1:33" s="18" customFormat="1" ht="47.25" customHeight="1">
      <c r="A539" s="12" t="s">
        <v>187</v>
      </c>
      <c r="B539" s="13" t="s">
        <v>188</v>
      </c>
      <c r="C539" s="14" t="s">
        <v>219</v>
      </c>
      <c r="D539" s="15" t="s">
        <v>13</v>
      </c>
      <c r="E539" s="16" t="s">
        <v>99</v>
      </c>
      <c r="F539" s="16" t="s">
        <v>945</v>
      </c>
      <c r="G539" s="17">
        <v>2000000</v>
      </c>
      <c r="H539" s="17">
        <v>0</v>
      </c>
      <c r="I539" s="17">
        <v>2000000</v>
      </c>
      <c r="AG539" s="19"/>
    </row>
    <row r="540" spans="1:33" s="18" customFormat="1" ht="47.25" customHeight="1">
      <c r="A540" s="12" t="s">
        <v>128</v>
      </c>
      <c r="B540" s="13">
        <v>4426383000115</v>
      </c>
      <c r="C540" s="14" t="s">
        <v>946</v>
      </c>
      <c r="D540" s="15" t="s">
        <v>13</v>
      </c>
      <c r="E540" s="16" t="s">
        <v>99</v>
      </c>
      <c r="F540" s="16" t="s">
        <v>947</v>
      </c>
      <c r="G540" s="17">
        <v>57329.93</v>
      </c>
      <c r="H540" s="17">
        <v>0</v>
      </c>
      <c r="I540" s="17">
        <v>0</v>
      </c>
      <c r="AG540" s="19"/>
    </row>
    <row r="541" spans="1:33" s="18" customFormat="1" ht="47.25" customHeight="1">
      <c r="A541" s="12" t="s">
        <v>187</v>
      </c>
      <c r="B541" s="13" t="s">
        <v>188</v>
      </c>
      <c r="C541" s="14" t="s">
        <v>948</v>
      </c>
      <c r="D541" s="15" t="s">
        <v>13</v>
      </c>
      <c r="E541" s="16" t="s">
        <v>99</v>
      </c>
      <c r="F541" s="16" t="s">
        <v>949</v>
      </c>
      <c r="G541" s="17">
        <v>2560000</v>
      </c>
      <c r="H541" s="17">
        <v>0</v>
      </c>
      <c r="I541" s="17">
        <v>2560000</v>
      </c>
      <c r="AG541" s="19"/>
    </row>
    <row r="542" spans="1:33" s="18" customFormat="1" ht="47.25" customHeight="1">
      <c r="A542" s="12" t="s">
        <v>187</v>
      </c>
      <c r="B542" s="13" t="s">
        <v>188</v>
      </c>
      <c r="C542" s="14" t="s">
        <v>548</v>
      </c>
      <c r="D542" s="15" t="s">
        <v>13</v>
      </c>
      <c r="E542" s="16" t="s">
        <v>99</v>
      </c>
      <c r="F542" s="16" t="s">
        <v>950</v>
      </c>
      <c r="G542" s="17">
        <v>28947.55</v>
      </c>
      <c r="H542" s="17">
        <v>0</v>
      </c>
      <c r="I542" s="17">
        <v>28947.55</v>
      </c>
      <c r="AG542" s="19"/>
    </row>
    <row r="543" spans="1:33" s="18" customFormat="1" ht="47.25" customHeight="1">
      <c r="A543" s="12" t="s">
        <v>187</v>
      </c>
      <c r="B543" s="13" t="s">
        <v>188</v>
      </c>
      <c r="C543" s="14" t="s">
        <v>219</v>
      </c>
      <c r="D543" s="15" t="s">
        <v>13</v>
      </c>
      <c r="E543" s="16" t="s">
        <v>99</v>
      </c>
      <c r="F543" s="16" t="s">
        <v>951</v>
      </c>
      <c r="G543" s="17">
        <v>507070.08</v>
      </c>
      <c r="H543" s="17">
        <v>139188.5</v>
      </c>
      <c r="I543" s="17">
        <f>367881.58+139188.5</f>
        <v>507070.08</v>
      </c>
      <c r="AG543" s="19"/>
    </row>
    <row r="544" spans="1:33" s="18" customFormat="1" ht="47.25" customHeight="1">
      <c r="A544" s="12" t="s">
        <v>187</v>
      </c>
      <c r="B544" s="13" t="s">
        <v>188</v>
      </c>
      <c r="C544" s="14" t="s">
        <v>219</v>
      </c>
      <c r="D544" s="15" t="s">
        <v>13</v>
      </c>
      <c r="E544" s="16" t="s">
        <v>99</v>
      </c>
      <c r="F544" s="16" t="s">
        <v>952</v>
      </c>
      <c r="G544" s="17">
        <v>234113.29</v>
      </c>
      <c r="H544" s="17">
        <v>0</v>
      </c>
      <c r="I544" s="17">
        <v>234113.29</v>
      </c>
      <c r="AG544" s="19"/>
    </row>
    <row r="545" spans="1:33" s="18" customFormat="1" ht="47.25" customHeight="1">
      <c r="A545" s="12" t="s">
        <v>401</v>
      </c>
      <c r="B545" s="13">
        <v>2844344000102</v>
      </c>
      <c r="C545" s="14" t="s">
        <v>953</v>
      </c>
      <c r="D545" s="15" t="s">
        <v>13</v>
      </c>
      <c r="E545" s="16" t="s">
        <v>99</v>
      </c>
      <c r="F545" s="16" t="s">
        <v>954</v>
      </c>
      <c r="G545" s="17">
        <v>200000</v>
      </c>
      <c r="H545" s="17">
        <v>0</v>
      </c>
      <c r="I545" s="17">
        <v>0</v>
      </c>
      <c r="AG545" s="19"/>
    </row>
    <row r="546" spans="1:33" s="18" customFormat="1" ht="47.25" customHeight="1">
      <c r="A546" s="12" t="s">
        <v>110</v>
      </c>
      <c r="B546" s="13">
        <v>4465209000181</v>
      </c>
      <c r="C546" s="14" t="s">
        <v>955</v>
      </c>
      <c r="D546" s="15" t="s">
        <v>13</v>
      </c>
      <c r="E546" s="16" t="s">
        <v>99</v>
      </c>
      <c r="F546" s="16" t="s">
        <v>956</v>
      </c>
      <c r="G546" s="17">
        <v>27493.02</v>
      </c>
      <c r="H546" s="17">
        <v>0</v>
      </c>
      <c r="I546" s="17">
        <v>0</v>
      </c>
      <c r="AG546" s="19"/>
    </row>
    <row r="547" spans="1:33" s="18" customFormat="1" ht="47.25" customHeight="1">
      <c r="A547" s="12" t="s">
        <v>84</v>
      </c>
      <c r="B547" s="13">
        <v>5047556000157</v>
      </c>
      <c r="C547" s="14" t="s">
        <v>957</v>
      </c>
      <c r="D547" s="15" t="s">
        <v>21</v>
      </c>
      <c r="E547" s="16" t="s">
        <v>57</v>
      </c>
      <c r="F547" s="16" t="s">
        <v>958</v>
      </c>
      <c r="G547" s="17">
        <v>18300</v>
      </c>
      <c r="H547" s="17">
        <v>0</v>
      </c>
      <c r="I547" s="17">
        <v>0</v>
      </c>
      <c r="AG547" s="19"/>
    </row>
    <row r="548" spans="1:33" s="18" customFormat="1" ht="47.25" customHeight="1">
      <c r="A548" s="12" t="s">
        <v>959</v>
      </c>
      <c r="B548" s="13">
        <v>13752125000110</v>
      </c>
      <c r="C548" s="14" t="s">
        <v>960</v>
      </c>
      <c r="D548" s="15" t="s">
        <v>21</v>
      </c>
      <c r="E548" s="16" t="s">
        <v>14</v>
      </c>
      <c r="F548" s="16" t="s">
        <v>961</v>
      </c>
      <c r="G548" s="17">
        <v>13437</v>
      </c>
      <c r="H548" s="17">
        <v>0</v>
      </c>
      <c r="I548" s="17">
        <v>0</v>
      </c>
      <c r="AG548" s="19"/>
    </row>
    <row r="549" spans="1:33" s="18" customFormat="1" ht="47.25" customHeight="1">
      <c r="A549" s="12" t="s">
        <v>962</v>
      </c>
      <c r="B549" s="13">
        <v>90028287568</v>
      </c>
      <c r="C549" s="14" t="s">
        <v>963</v>
      </c>
      <c r="D549" s="15" t="s">
        <v>13</v>
      </c>
      <c r="E549" s="16" t="s">
        <v>99</v>
      </c>
      <c r="F549" s="16" t="s">
        <v>964</v>
      </c>
      <c r="G549" s="17">
        <v>7425</v>
      </c>
      <c r="H549" s="17">
        <v>7425</v>
      </c>
      <c r="I549" s="17">
        <v>7425</v>
      </c>
      <c r="AG549" s="19"/>
    </row>
    <row r="550" spans="1:33" s="18" customFormat="1" ht="47.25" customHeight="1">
      <c r="A550" s="12" t="s">
        <v>467</v>
      </c>
      <c r="B550" s="13">
        <v>31515401200</v>
      </c>
      <c r="C550" s="14" t="s">
        <v>965</v>
      </c>
      <c r="D550" s="15" t="s">
        <v>13</v>
      </c>
      <c r="E550" s="16" t="s">
        <v>99</v>
      </c>
      <c r="F550" s="16" t="s">
        <v>966</v>
      </c>
      <c r="G550" s="17">
        <v>4275.7</v>
      </c>
      <c r="H550" s="17">
        <v>4275.7</v>
      </c>
      <c r="I550" s="17">
        <v>4275.7</v>
      </c>
      <c r="AG550" s="19"/>
    </row>
    <row r="551" spans="1:33" s="18" customFormat="1" ht="47.25" customHeight="1">
      <c r="A551" s="12" t="s">
        <v>173</v>
      </c>
      <c r="B551" s="13">
        <v>57144567268</v>
      </c>
      <c r="C551" s="14" t="s">
        <v>967</v>
      </c>
      <c r="D551" s="15" t="s">
        <v>13</v>
      </c>
      <c r="E551" s="16" t="s">
        <v>99</v>
      </c>
      <c r="F551" s="16" t="s">
        <v>968</v>
      </c>
      <c r="G551" s="17">
        <v>4275.7</v>
      </c>
      <c r="H551" s="17">
        <v>4275.7</v>
      </c>
      <c r="I551" s="17">
        <v>4275.7</v>
      </c>
      <c r="AG551" s="19"/>
    </row>
    <row r="552" spans="1:33" s="18" customFormat="1" ht="47.25" customHeight="1">
      <c r="A552" s="12" t="s">
        <v>215</v>
      </c>
      <c r="B552" s="13">
        <v>63813874249</v>
      </c>
      <c r="C552" s="14" t="s">
        <v>967</v>
      </c>
      <c r="D552" s="15" t="s">
        <v>13</v>
      </c>
      <c r="E552" s="16" t="s">
        <v>99</v>
      </c>
      <c r="F552" s="16" t="s">
        <v>969</v>
      </c>
      <c r="G552" s="17">
        <v>4275.7</v>
      </c>
      <c r="H552" s="17">
        <v>4275.7</v>
      </c>
      <c r="I552" s="17">
        <v>4275.7</v>
      </c>
      <c r="AG552" s="19"/>
    </row>
    <row r="553" spans="1:33" s="18" customFormat="1" ht="47.25" customHeight="1">
      <c r="A553" s="12" t="s">
        <v>175</v>
      </c>
      <c r="B553" s="13">
        <v>7618522200</v>
      </c>
      <c r="C553" s="14" t="s">
        <v>970</v>
      </c>
      <c r="D553" s="15" t="s">
        <v>13</v>
      </c>
      <c r="E553" s="16" t="s">
        <v>99</v>
      </c>
      <c r="F553" s="16" t="s">
        <v>971</v>
      </c>
      <c r="G553" s="17">
        <v>2992.64</v>
      </c>
      <c r="H553" s="17">
        <v>2992.64</v>
      </c>
      <c r="I553" s="17">
        <v>2992.64</v>
      </c>
      <c r="AG553" s="19"/>
    </row>
    <row r="554" spans="1:33" s="18" customFormat="1" ht="47.25" customHeight="1">
      <c r="A554" s="12" t="s">
        <v>972</v>
      </c>
      <c r="B554" s="13">
        <v>84499755000172</v>
      </c>
      <c r="C554" s="14" t="s">
        <v>973</v>
      </c>
      <c r="D554" s="15" t="s">
        <v>21</v>
      </c>
      <c r="E554" s="16" t="s">
        <v>14</v>
      </c>
      <c r="F554" s="16" t="s">
        <v>974</v>
      </c>
      <c r="G554" s="17">
        <v>440</v>
      </c>
      <c r="H554" s="17">
        <v>0</v>
      </c>
      <c r="I554" s="17">
        <v>0</v>
      </c>
      <c r="AG554" s="19"/>
    </row>
    <row r="555" spans="1:33" s="18" customFormat="1" ht="47.25" customHeight="1">
      <c r="A555" s="12" t="s">
        <v>975</v>
      </c>
      <c r="B555" s="13">
        <v>4356309000170</v>
      </c>
      <c r="C555" s="14" t="s">
        <v>976</v>
      </c>
      <c r="D555" s="15" t="s">
        <v>21</v>
      </c>
      <c r="E555" s="16" t="s">
        <v>14</v>
      </c>
      <c r="F555" s="16" t="s">
        <v>977</v>
      </c>
      <c r="G555" s="17">
        <v>4000</v>
      </c>
      <c r="H555" s="17">
        <v>0</v>
      </c>
      <c r="I555" s="17">
        <v>0</v>
      </c>
      <c r="AG555" s="19"/>
    </row>
    <row r="556" spans="1:33" s="18" customFormat="1" ht="47.25" customHeight="1">
      <c r="A556" s="12" t="s">
        <v>467</v>
      </c>
      <c r="B556" s="13">
        <v>31515401200</v>
      </c>
      <c r="C556" s="14" t="s">
        <v>978</v>
      </c>
      <c r="D556" s="15" t="s">
        <v>13</v>
      </c>
      <c r="E556" s="16" t="s">
        <v>99</v>
      </c>
      <c r="F556" s="16" t="s">
        <v>979</v>
      </c>
      <c r="G556" s="17">
        <v>6413.55</v>
      </c>
      <c r="H556" s="17">
        <v>6413.55</v>
      </c>
      <c r="I556" s="17">
        <v>6413.55</v>
      </c>
      <c r="AG556" s="19"/>
    </row>
    <row r="557" spans="1:33" s="18" customFormat="1" ht="47.25" customHeight="1">
      <c r="A557" s="12" t="s">
        <v>755</v>
      </c>
      <c r="B557" s="13">
        <v>41842391291</v>
      </c>
      <c r="C557" s="14" t="s">
        <v>980</v>
      </c>
      <c r="D557" s="15" t="s">
        <v>13</v>
      </c>
      <c r="E557" s="16" t="s">
        <v>99</v>
      </c>
      <c r="F557" s="16" t="s">
        <v>981</v>
      </c>
      <c r="G557" s="17">
        <v>6413.55</v>
      </c>
      <c r="H557" s="17">
        <v>6413.55</v>
      </c>
      <c r="I557" s="17">
        <v>6413.55</v>
      </c>
      <c r="AG557" s="19"/>
    </row>
    <row r="558" spans="1:33" s="18" customFormat="1" ht="47.25" customHeight="1">
      <c r="A558" s="12" t="s">
        <v>748</v>
      </c>
      <c r="B558" s="13">
        <v>52979199249</v>
      </c>
      <c r="C558" s="14" t="s">
        <v>982</v>
      </c>
      <c r="D558" s="15" t="s">
        <v>13</v>
      </c>
      <c r="E558" s="16" t="s">
        <v>99</v>
      </c>
      <c r="F558" s="16" t="s">
        <v>983</v>
      </c>
      <c r="G558" s="17">
        <v>213.78</v>
      </c>
      <c r="H558" s="17">
        <v>213.78</v>
      </c>
      <c r="I558" s="17">
        <v>213.78</v>
      </c>
      <c r="AG558" s="19"/>
    </row>
    <row r="559" spans="1:33" s="18" customFormat="1" ht="47.25" customHeight="1">
      <c r="A559" s="12" t="s">
        <v>288</v>
      </c>
      <c r="B559" s="13">
        <v>17693454420</v>
      </c>
      <c r="C559" s="14" t="s">
        <v>984</v>
      </c>
      <c r="D559" s="15" t="s">
        <v>13</v>
      </c>
      <c r="E559" s="16" t="s">
        <v>99</v>
      </c>
      <c r="F559" s="16" t="s">
        <v>985</v>
      </c>
      <c r="G559" s="17">
        <v>822.72</v>
      </c>
      <c r="H559" s="17">
        <v>822.72</v>
      </c>
      <c r="I559" s="17">
        <v>822.72</v>
      </c>
      <c r="AG559" s="19"/>
    </row>
    <row r="560" spans="1:33" s="18" customFormat="1" ht="47.25" customHeight="1">
      <c r="A560" s="12" t="s">
        <v>288</v>
      </c>
      <c r="B560" s="13">
        <v>17693454420</v>
      </c>
      <c r="C560" s="14" t="s">
        <v>986</v>
      </c>
      <c r="D560" s="15" t="s">
        <v>13</v>
      </c>
      <c r="E560" s="16" t="s">
        <v>99</v>
      </c>
      <c r="F560" s="16" t="s">
        <v>987</v>
      </c>
      <c r="G560" s="17">
        <v>1234.08</v>
      </c>
      <c r="H560" s="17">
        <v>1234.08</v>
      </c>
      <c r="I560" s="17">
        <v>1234.08</v>
      </c>
      <c r="AG560" s="19"/>
    </row>
    <row r="561" spans="1:33" s="18" customFormat="1" ht="47.25" customHeight="1">
      <c r="A561" s="12" t="s">
        <v>455</v>
      </c>
      <c r="B561" s="13">
        <v>20194358291</v>
      </c>
      <c r="C561" s="14" t="s">
        <v>986</v>
      </c>
      <c r="D561" s="15" t="s">
        <v>13</v>
      </c>
      <c r="E561" s="16" t="s">
        <v>99</v>
      </c>
      <c r="F561" s="16" t="s">
        <v>988</v>
      </c>
      <c r="G561" s="17">
        <v>1172.3700000000001</v>
      </c>
      <c r="H561" s="17">
        <v>1172.3700000000001</v>
      </c>
      <c r="I561" s="17">
        <v>1172.3700000000001</v>
      </c>
      <c r="AG561" s="19"/>
    </row>
    <row r="562" spans="1:33" s="18" customFormat="1" ht="47.25" customHeight="1">
      <c r="A562" s="12" t="s">
        <v>989</v>
      </c>
      <c r="B562" s="13">
        <v>95342095204</v>
      </c>
      <c r="C562" s="14" t="s">
        <v>990</v>
      </c>
      <c r="D562" s="15" t="s">
        <v>13</v>
      </c>
      <c r="E562" s="16" t="s">
        <v>99</v>
      </c>
      <c r="F562" s="16" t="s">
        <v>991</v>
      </c>
      <c r="G562" s="17">
        <v>1282.71</v>
      </c>
      <c r="H562" s="17">
        <v>1282.71</v>
      </c>
      <c r="I562" s="17">
        <v>1282.71</v>
      </c>
      <c r="AG562" s="19"/>
    </row>
    <row r="563" spans="1:33" s="18" customFormat="1" ht="47.25" customHeight="1">
      <c r="A563" s="12" t="s">
        <v>992</v>
      </c>
      <c r="B563" s="13">
        <v>7455186215</v>
      </c>
      <c r="C563" s="14" t="s">
        <v>993</v>
      </c>
      <c r="D563" s="15" t="s">
        <v>13</v>
      </c>
      <c r="E563" s="16" t="s">
        <v>99</v>
      </c>
      <c r="F563" s="16" t="s">
        <v>994</v>
      </c>
      <c r="G563" s="17">
        <v>3126.32</v>
      </c>
      <c r="H563" s="17">
        <v>3126.32</v>
      </c>
      <c r="I563" s="17">
        <v>3126.32</v>
      </c>
      <c r="AG563" s="19"/>
    </row>
    <row r="564" spans="1:33" s="18" customFormat="1" ht="47.25" customHeight="1">
      <c r="A564" s="12" t="s">
        <v>459</v>
      </c>
      <c r="B564" s="13">
        <v>3550321473</v>
      </c>
      <c r="C564" s="14" t="s">
        <v>995</v>
      </c>
      <c r="D564" s="15" t="s">
        <v>13</v>
      </c>
      <c r="E564" s="16" t="s">
        <v>99</v>
      </c>
      <c r="F564" s="16" t="s">
        <v>996</v>
      </c>
      <c r="G564" s="17">
        <v>2227.5</v>
      </c>
      <c r="H564" s="17">
        <v>2227.5</v>
      </c>
      <c r="I564" s="17">
        <v>2227.5</v>
      </c>
      <c r="AG564" s="19"/>
    </row>
    <row r="565" spans="1:33" s="18" customFormat="1" ht="47.25" customHeight="1">
      <c r="A565" s="12" t="s">
        <v>159</v>
      </c>
      <c r="B565" s="13">
        <v>8964341686</v>
      </c>
      <c r="C565" s="14" t="s">
        <v>997</v>
      </c>
      <c r="D565" s="15" t="s">
        <v>13</v>
      </c>
      <c r="E565" s="16" t="s">
        <v>99</v>
      </c>
      <c r="F565" s="16" t="s">
        <v>998</v>
      </c>
      <c r="G565" s="17">
        <v>1485</v>
      </c>
      <c r="H565" s="17">
        <v>1485</v>
      </c>
      <c r="I565" s="17">
        <v>1485</v>
      </c>
      <c r="AG565" s="19"/>
    </row>
    <row r="566" spans="1:33" s="18" customFormat="1" ht="47.25" customHeight="1">
      <c r="A566" s="12" t="s">
        <v>159</v>
      </c>
      <c r="B566" s="13">
        <v>8964341686</v>
      </c>
      <c r="C566" s="14" t="s">
        <v>999</v>
      </c>
      <c r="D566" s="15" t="s">
        <v>13</v>
      </c>
      <c r="E566" s="16" t="s">
        <v>99</v>
      </c>
      <c r="F566" s="16" t="s">
        <v>1000</v>
      </c>
      <c r="G566" s="17">
        <v>371.25</v>
      </c>
      <c r="H566" s="17">
        <v>371.25</v>
      </c>
      <c r="I566" s="17">
        <v>371.25</v>
      </c>
      <c r="AG566" s="19"/>
    </row>
    <row r="567" spans="1:33" s="18" customFormat="1" ht="47.25" customHeight="1">
      <c r="A567" s="12" t="s">
        <v>212</v>
      </c>
      <c r="B567" s="13">
        <v>23980958272</v>
      </c>
      <c r="C567" s="14" t="s">
        <v>1001</v>
      </c>
      <c r="D567" s="15" t="s">
        <v>13</v>
      </c>
      <c r="E567" s="16" t="s">
        <v>99</v>
      </c>
      <c r="F567" s="16" t="s">
        <v>1002</v>
      </c>
      <c r="G567" s="17">
        <v>195.39</v>
      </c>
      <c r="H567" s="17">
        <v>195.39</v>
      </c>
      <c r="I567" s="17">
        <v>195.39</v>
      </c>
      <c r="AG567" s="19"/>
    </row>
    <row r="568" spans="1:33" s="18" customFormat="1" ht="47.25" customHeight="1">
      <c r="A568" s="12" t="s">
        <v>1003</v>
      </c>
      <c r="B568" s="13">
        <v>3438341204</v>
      </c>
      <c r="C568" s="14" t="s">
        <v>1004</v>
      </c>
      <c r="D568" s="15" t="s">
        <v>13</v>
      </c>
      <c r="E568" s="16" t="s">
        <v>99</v>
      </c>
      <c r="F568" s="16" t="s">
        <v>1005</v>
      </c>
      <c r="G568" s="17">
        <v>2468.16</v>
      </c>
      <c r="H568" s="17">
        <v>2468.16</v>
      </c>
      <c r="I568" s="17">
        <v>2468.16</v>
      </c>
      <c r="AG568" s="19"/>
    </row>
    <row r="569" spans="1:33" s="18" customFormat="1" ht="47.25" customHeight="1">
      <c r="A569" s="12" t="s">
        <v>1006</v>
      </c>
      <c r="B569" s="13">
        <v>34580808215</v>
      </c>
      <c r="C569" s="14" t="s">
        <v>1007</v>
      </c>
      <c r="D569" s="15" t="s">
        <v>13</v>
      </c>
      <c r="E569" s="16" t="s">
        <v>99</v>
      </c>
      <c r="F569" s="16" t="s">
        <v>1008</v>
      </c>
      <c r="G569" s="17">
        <v>2137.85</v>
      </c>
      <c r="H569" s="17">
        <v>2137.85</v>
      </c>
      <c r="I569" s="17">
        <v>2137.85</v>
      </c>
      <c r="AG569" s="19"/>
    </row>
    <row r="570" spans="1:33" s="18" customFormat="1" ht="47.25" customHeight="1">
      <c r="A570" s="12" t="s">
        <v>1009</v>
      </c>
      <c r="B570" s="13">
        <v>21634385000119</v>
      </c>
      <c r="C570" s="14" t="s">
        <v>1010</v>
      </c>
      <c r="D570" s="15" t="s">
        <v>21</v>
      </c>
      <c r="E570" s="16" t="s">
        <v>57</v>
      </c>
      <c r="F570" s="16" t="s">
        <v>1011</v>
      </c>
      <c r="G570" s="17">
        <v>1500</v>
      </c>
      <c r="H570" s="17">
        <v>0</v>
      </c>
      <c r="I570" s="17">
        <v>0</v>
      </c>
      <c r="AG570" s="19"/>
    </row>
    <row r="571" spans="1:33" s="18" customFormat="1" ht="47.25" customHeight="1">
      <c r="A571" s="12" t="s">
        <v>205</v>
      </c>
      <c r="B571" s="13">
        <v>43638589234</v>
      </c>
      <c r="C571" s="14" t="s">
        <v>1012</v>
      </c>
      <c r="D571" s="15" t="s">
        <v>13</v>
      </c>
      <c r="E571" s="16" t="s">
        <v>99</v>
      </c>
      <c r="F571" s="16" t="s">
        <v>1013</v>
      </c>
      <c r="G571" s="17">
        <v>1500</v>
      </c>
      <c r="H571" s="17">
        <v>1500</v>
      </c>
      <c r="I571" s="17">
        <v>1500</v>
      </c>
      <c r="AG571" s="19"/>
    </row>
    <row r="572" spans="1:33" s="18" customFormat="1" ht="47.25" customHeight="1">
      <c r="A572" s="12" t="s">
        <v>1014</v>
      </c>
      <c r="B572" s="13">
        <v>5532528000125</v>
      </c>
      <c r="C572" s="14" t="s">
        <v>1015</v>
      </c>
      <c r="D572" s="15" t="s">
        <v>21</v>
      </c>
      <c r="E572" s="16" t="s">
        <v>57</v>
      </c>
      <c r="F572" s="16" t="s">
        <v>1016</v>
      </c>
      <c r="G572" s="17">
        <v>5384.78</v>
      </c>
      <c r="H572" s="17">
        <v>0</v>
      </c>
      <c r="I572" s="17">
        <v>0</v>
      </c>
      <c r="AG572" s="19"/>
    </row>
    <row r="573" spans="1:33" s="18" customFormat="1" ht="47.25" customHeight="1">
      <c r="A573" s="12" t="s">
        <v>1017</v>
      </c>
      <c r="B573" s="13">
        <v>1631853000194</v>
      </c>
      <c r="C573" s="14" t="s">
        <v>1018</v>
      </c>
      <c r="D573" s="15" t="s">
        <v>21</v>
      </c>
      <c r="E573" s="16" t="s">
        <v>57</v>
      </c>
      <c r="F573" s="16" t="s">
        <v>1019</v>
      </c>
      <c r="G573" s="17">
        <v>2322</v>
      </c>
      <c r="H573" s="17">
        <v>0</v>
      </c>
      <c r="I573" s="17">
        <v>0</v>
      </c>
      <c r="AG573" s="19"/>
    </row>
    <row r="574" spans="1:33" s="18" customFormat="1" ht="47.25" customHeight="1">
      <c r="A574" s="12" t="s">
        <v>786</v>
      </c>
      <c r="B574" s="13">
        <v>5491663000170</v>
      </c>
      <c r="C574" s="14" t="s">
        <v>1020</v>
      </c>
      <c r="D574" s="15" t="s">
        <v>21</v>
      </c>
      <c r="E574" s="16" t="s">
        <v>57</v>
      </c>
      <c r="F574" s="16" t="s">
        <v>1021</v>
      </c>
      <c r="G574" s="17">
        <v>331</v>
      </c>
      <c r="H574" s="17">
        <v>0</v>
      </c>
      <c r="I574" s="17">
        <v>0</v>
      </c>
      <c r="AG574" s="19"/>
    </row>
    <row r="575" spans="1:33" s="18" customFormat="1" ht="47.25" customHeight="1">
      <c r="A575" s="12" t="s">
        <v>1022</v>
      </c>
      <c r="B575" s="13">
        <v>62249649200</v>
      </c>
      <c r="C575" s="14" t="s">
        <v>1023</v>
      </c>
      <c r="D575" s="15" t="s">
        <v>13</v>
      </c>
      <c r="E575" s="16" t="s">
        <v>99</v>
      </c>
      <c r="F575" s="16" t="s">
        <v>1024</v>
      </c>
      <c r="G575" s="17">
        <v>1480.89</v>
      </c>
      <c r="H575" s="17">
        <v>1480.89</v>
      </c>
      <c r="I575" s="17">
        <v>1480.89</v>
      </c>
      <c r="AG575" s="19"/>
    </row>
    <row r="576" spans="1:33" s="18" customFormat="1" ht="47.25" customHeight="1">
      <c r="A576" s="12" t="s">
        <v>604</v>
      </c>
      <c r="B576" s="13">
        <v>85712817268</v>
      </c>
      <c r="C576" s="14" t="s">
        <v>1025</v>
      </c>
      <c r="D576" s="15" t="s">
        <v>13</v>
      </c>
      <c r="E576" s="16" t="s">
        <v>99</v>
      </c>
      <c r="F576" s="16" t="s">
        <v>1026</v>
      </c>
      <c r="G576" s="17">
        <v>1480.89</v>
      </c>
      <c r="H576" s="17">
        <v>1480.89</v>
      </c>
      <c r="I576" s="17">
        <v>1480.89</v>
      </c>
      <c r="AG576" s="19"/>
    </row>
    <row r="577" spans="1:33" s="18" customFormat="1" ht="47.25" customHeight="1">
      <c r="A577" s="12" t="s">
        <v>205</v>
      </c>
      <c r="B577" s="13">
        <v>43638589234</v>
      </c>
      <c r="C577" s="14" t="s">
        <v>1023</v>
      </c>
      <c r="D577" s="15" t="s">
        <v>13</v>
      </c>
      <c r="E577" s="16" t="s">
        <v>99</v>
      </c>
      <c r="F577" s="16" t="s">
        <v>1027</v>
      </c>
      <c r="G577" s="17">
        <v>1480.89</v>
      </c>
      <c r="H577" s="17">
        <v>1480.89</v>
      </c>
      <c r="I577" s="17">
        <v>1480.89</v>
      </c>
      <c r="AG577" s="19"/>
    </row>
    <row r="578" spans="1:33" s="18" customFormat="1" ht="47.25" customHeight="1">
      <c r="A578" s="12" t="s">
        <v>748</v>
      </c>
      <c r="B578" s="13">
        <v>52979199249</v>
      </c>
      <c r="C578" s="14" t="s">
        <v>1028</v>
      </c>
      <c r="D578" s="15" t="s">
        <v>13</v>
      </c>
      <c r="E578" s="16" t="s">
        <v>99</v>
      </c>
      <c r="F578" s="16" t="s">
        <v>1029</v>
      </c>
      <c r="G578" s="17">
        <v>1710.28</v>
      </c>
      <c r="H578" s="17">
        <v>1710.28</v>
      </c>
      <c r="I578" s="17">
        <v>1710.28</v>
      </c>
      <c r="AG578" s="19"/>
    </row>
    <row r="579" spans="1:33" s="18" customFormat="1" ht="47.25" customHeight="1">
      <c r="A579" s="12" t="s">
        <v>1030</v>
      </c>
      <c r="B579" s="13">
        <v>65412150225</v>
      </c>
      <c r="C579" s="14" t="s">
        <v>1031</v>
      </c>
      <c r="D579" s="15" t="s">
        <v>13</v>
      </c>
      <c r="E579" s="16" t="s">
        <v>99</v>
      </c>
      <c r="F579" s="16" t="s">
        <v>1032</v>
      </c>
      <c r="G579" s="17">
        <v>1282.71</v>
      </c>
      <c r="H579" s="17">
        <v>1282.71</v>
      </c>
      <c r="I579" s="17">
        <v>1282.71</v>
      </c>
      <c r="AG579" s="19"/>
    </row>
    <row r="580" spans="1:33" s="18" customFormat="1" ht="47.25" customHeight="1">
      <c r="A580" s="12" t="s">
        <v>1033</v>
      </c>
      <c r="B580" s="13">
        <v>7697015234</v>
      </c>
      <c r="C580" s="14" t="s">
        <v>1034</v>
      </c>
      <c r="D580" s="15" t="s">
        <v>13</v>
      </c>
      <c r="E580" s="16" t="s">
        <v>99</v>
      </c>
      <c r="F580" s="16" t="s">
        <v>1035</v>
      </c>
      <c r="G580" s="17">
        <v>1563.16</v>
      </c>
      <c r="H580" s="17">
        <v>1563.16</v>
      </c>
      <c r="I580" s="17">
        <v>1563.16</v>
      </c>
      <c r="AG580" s="19"/>
    </row>
    <row r="581" spans="1:33" s="18" customFormat="1" ht="47.25" customHeight="1">
      <c r="A581" s="12" t="s">
        <v>489</v>
      </c>
      <c r="B581" s="13">
        <v>4289455204</v>
      </c>
      <c r="C581" s="14" t="s">
        <v>1036</v>
      </c>
      <c r="D581" s="15" t="s">
        <v>13</v>
      </c>
      <c r="E581" s="16" t="s">
        <v>99</v>
      </c>
      <c r="F581" s="16" t="s">
        <v>1037</v>
      </c>
      <c r="G581" s="17">
        <v>1563.16</v>
      </c>
      <c r="H581" s="17">
        <v>1563.16</v>
      </c>
      <c r="I581" s="17">
        <v>1563.16</v>
      </c>
      <c r="AG581" s="19"/>
    </row>
    <row r="582" spans="1:33" s="18" customFormat="1" ht="47.25" customHeight="1">
      <c r="A582" s="12" t="s">
        <v>159</v>
      </c>
      <c r="B582" s="13">
        <v>8964341686</v>
      </c>
      <c r="C582" s="14" t="s">
        <v>1038</v>
      </c>
      <c r="D582" s="15" t="s">
        <v>13</v>
      </c>
      <c r="E582" s="16" t="s">
        <v>99</v>
      </c>
      <c r="F582" s="16" t="s">
        <v>1039</v>
      </c>
      <c r="G582" s="17">
        <v>371.25</v>
      </c>
      <c r="H582" s="17">
        <v>371.25</v>
      </c>
      <c r="I582" s="17">
        <v>371.25</v>
      </c>
      <c r="AG582" s="19"/>
    </row>
    <row r="583" spans="1:33" s="18" customFormat="1" ht="47.25" customHeight="1">
      <c r="A583" s="12" t="s">
        <v>1040</v>
      </c>
      <c r="B583" s="13">
        <v>803368000198</v>
      </c>
      <c r="C583" s="14" t="s">
        <v>1041</v>
      </c>
      <c r="D583" s="15" t="s">
        <v>13</v>
      </c>
      <c r="E583" s="16" t="s">
        <v>99</v>
      </c>
      <c r="F583" s="16" t="s">
        <v>1042</v>
      </c>
      <c r="G583" s="17">
        <v>34000</v>
      </c>
      <c r="H583" s="17">
        <v>0</v>
      </c>
      <c r="I583" s="17">
        <v>0</v>
      </c>
      <c r="AG583" s="19"/>
    </row>
    <row r="584" spans="1:33" s="18" customFormat="1" ht="47.25" customHeight="1">
      <c r="A584" s="12" t="s">
        <v>861</v>
      </c>
      <c r="B584" s="13">
        <v>40249484234</v>
      </c>
      <c r="C584" s="14" t="s">
        <v>1043</v>
      </c>
      <c r="D584" s="15" t="s">
        <v>13</v>
      </c>
      <c r="E584" s="16" t="s">
        <v>99</v>
      </c>
      <c r="F584" s="16" t="s">
        <v>1044</v>
      </c>
      <c r="G584" s="17">
        <v>641.35</v>
      </c>
      <c r="H584" s="17">
        <v>641.35</v>
      </c>
      <c r="I584" s="17">
        <v>641.35</v>
      </c>
      <c r="AG584" s="19"/>
    </row>
    <row r="585" spans="1:33" s="18" customFormat="1" ht="47.25" customHeight="1">
      <c r="A585" s="12" t="s">
        <v>1045</v>
      </c>
      <c r="B585" s="13">
        <v>59941910278</v>
      </c>
      <c r="C585" s="14" t="s">
        <v>1043</v>
      </c>
      <c r="D585" s="15" t="s">
        <v>13</v>
      </c>
      <c r="E585" s="16" t="s">
        <v>99</v>
      </c>
      <c r="F585" s="16" t="s">
        <v>1046</v>
      </c>
      <c r="G585" s="17">
        <v>641.35</v>
      </c>
      <c r="H585" s="17">
        <v>641.35</v>
      </c>
      <c r="I585" s="17">
        <v>641.35</v>
      </c>
      <c r="AG585" s="19"/>
    </row>
    <row r="586" spans="1:33" s="18" customFormat="1" ht="47.25" customHeight="1">
      <c r="A586" s="12" t="s">
        <v>1047</v>
      </c>
      <c r="B586" s="13">
        <v>21128750000113</v>
      </c>
      <c r="C586" s="14" t="s">
        <v>1048</v>
      </c>
      <c r="D586" s="15" t="s">
        <v>21</v>
      </c>
      <c r="E586" s="16" t="s">
        <v>57</v>
      </c>
      <c r="F586" s="16" t="s">
        <v>1049</v>
      </c>
      <c r="G586" s="17">
        <v>12105.1</v>
      </c>
      <c r="H586" s="17">
        <v>0</v>
      </c>
      <c r="I586" s="17">
        <v>0</v>
      </c>
      <c r="AG586" s="19"/>
    </row>
    <row r="587" spans="1:33" s="18" customFormat="1" ht="47.25" customHeight="1">
      <c r="A587" s="12" t="s">
        <v>1050</v>
      </c>
      <c r="B587" s="13">
        <v>28407393215</v>
      </c>
      <c r="C587" s="14" t="s">
        <v>1051</v>
      </c>
      <c r="D587" s="15" t="s">
        <v>21</v>
      </c>
      <c r="E587" s="16" t="s">
        <v>14</v>
      </c>
      <c r="F587" s="16" t="s">
        <v>1052</v>
      </c>
      <c r="G587" s="17">
        <v>35000</v>
      </c>
      <c r="H587" s="17">
        <v>0</v>
      </c>
      <c r="I587" s="17">
        <v>0</v>
      </c>
      <c r="AG587" s="19"/>
    </row>
    <row r="588" spans="1:33" s="18" customFormat="1" ht="47.25" customHeight="1">
      <c r="A588" s="12" t="s">
        <v>67</v>
      </c>
      <c r="B588" s="13">
        <v>4409637000197</v>
      </c>
      <c r="C588" s="14" t="s">
        <v>1053</v>
      </c>
      <c r="D588" s="15" t="s">
        <v>21</v>
      </c>
      <c r="E588" s="16" t="s">
        <v>57</v>
      </c>
      <c r="F588" s="16" t="s">
        <v>1054</v>
      </c>
      <c r="G588" s="17">
        <v>216125</v>
      </c>
      <c r="H588" s="17">
        <v>0</v>
      </c>
      <c r="I588" s="17">
        <v>0</v>
      </c>
      <c r="AG588" s="19"/>
    </row>
    <row r="589" spans="1:33" s="18" customFormat="1" ht="47.25" customHeight="1">
      <c r="A589" s="12" t="s">
        <v>154</v>
      </c>
      <c r="B589" s="13">
        <v>4153748000185</v>
      </c>
      <c r="C589" s="14" t="s">
        <v>1055</v>
      </c>
      <c r="D589" s="15" t="s">
        <v>13</v>
      </c>
      <c r="E589" s="16" t="s">
        <v>99</v>
      </c>
      <c r="F589" s="16" t="s">
        <v>1056</v>
      </c>
      <c r="G589" s="17">
        <v>90486.36</v>
      </c>
      <c r="H589" s="17">
        <v>90486.36</v>
      </c>
      <c r="I589" s="17">
        <v>90486.36</v>
      </c>
      <c r="AG589" s="19"/>
    </row>
    <row r="590" spans="1:33" s="18" customFormat="1" ht="47.25" customHeight="1">
      <c r="A590" s="12" t="s">
        <v>288</v>
      </c>
      <c r="B590" s="13">
        <v>17693454420</v>
      </c>
      <c r="C590" s="14" t="s">
        <v>1057</v>
      </c>
      <c r="D590" s="15" t="s">
        <v>13</v>
      </c>
      <c r="E590" s="16" t="s">
        <v>99</v>
      </c>
      <c r="F590" s="16" t="s">
        <v>1058</v>
      </c>
      <c r="G590" s="17">
        <v>822.72</v>
      </c>
      <c r="H590" s="17">
        <v>822.72</v>
      </c>
      <c r="I590" s="17">
        <v>822.72</v>
      </c>
      <c r="AG590" s="19"/>
    </row>
    <row r="591" spans="1:33" s="18" customFormat="1" ht="47.25" customHeight="1">
      <c r="A591" s="12" t="s">
        <v>171</v>
      </c>
      <c r="B591" s="13">
        <v>34267336253</v>
      </c>
      <c r="C591" s="14" t="s">
        <v>1059</v>
      </c>
      <c r="D591" s="15" t="s">
        <v>13</v>
      </c>
      <c r="E591" s="16" t="s">
        <v>99</v>
      </c>
      <c r="F591" s="16" t="s">
        <v>1060</v>
      </c>
      <c r="G591" s="17">
        <v>1282.71</v>
      </c>
      <c r="H591" s="17">
        <v>1282.71</v>
      </c>
      <c r="I591" s="17">
        <v>1282.71</v>
      </c>
      <c r="AG591" s="19"/>
    </row>
    <row r="592" spans="1:33" s="18" customFormat="1" ht="47.25" customHeight="1">
      <c r="A592" s="12" t="s">
        <v>78</v>
      </c>
      <c r="B592" s="13">
        <v>8219232000147</v>
      </c>
      <c r="C592" s="14" t="s">
        <v>1061</v>
      </c>
      <c r="D592" s="15" t="s">
        <v>21</v>
      </c>
      <c r="E592" s="16" t="s">
        <v>57</v>
      </c>
      <c r="F592" s="16" t="s">
        <v>1062</v>
      </c>
      <c r="G592" s="17">
        <v>6474.99</v>
      </c>
      <c r="H592" s="17">
        <v>0</v>
      </c>
      <c r="I592" s="17">
        <v>0</v>
      </c>
      <c r="AG592" s="19"/>
    </row>
    <row r="593" spans="1:33" s="18" customFormat="1" ht="47.25" customHeight="1">
      <c r="A593" s="12" t="s">
        <v>1063</v>
      </c>
      <c r="B593" s="13">
        <v>492578000102</v>
      </c>
      <c r="C593" s="14" t="s">
        <v>1064</v>
      </c>
      <c r="D593" s="15" t="s">
        <v>21</v>
      </c>
      <c r="E593" s="16" t="s">
        <v>57</v>
      </c>
      <c r="F593" s="16" t="s">
        <v>1065</v>
      </c>
      <c r="G593" s="17">
        <v>17301.31</v>
      </c>
      <c r="H593" s="17">
        <v>0</v>
      </c>
      <c r="I593" s="17">
        <v>0</v>
      </c>
      <c r="AG593" s="19"/>
    </row>
    <row r="594" spans="1:33" s="18" customFormat="1" ht="47.25" customHeight="1">
      <c r="A594" s="12" t="s">
        <v>143</v>
      </c>
      <c r="B594" s="13">
        <v>4406195000125</v>
      </c>
      <c r="C594" s="14" t="s">
        <v>1066</v>
      </c>
      <c r="D594" s="15" t="s">
        <v>13</v>
      </c>
      <c r="E594" s="16" t="s">
        <v>99</v>
      </c>
      <c r="F594" s="16" t="s">
        <v>1067</v>
      </c>
      <c r="G594" s="17">
        <v>222.61</v>
      </c>
      <c r="H594" s="17">
        <v>0</v>
      </c>
      <c r="I594" s="17">
        <v>0</v>
      </c>
      <c r="AG594" s="19"/>
    </row>
    <row r="595" spans="1:33" s="18" customFormat="1" ht="47.25" customHeight="1">
      <c r="A595" s="12" t="s">
        <v>463</v>
      </c>
      <c r="B595" s="13">
        <v>43719996204</v>
      </c>
      <c r="C595" s="14" t="s">
        <v>1068</v>
      </c>
      <c r="D595" s="15" t="s">
        <v>13</v>
      </c>
      <c r="E595" s="16" t="s">
        <v>99</v>
      </c>
      <c r="F595" s="16" t="s">
        <v>1069</v>
      </c>
      <c r="G595" s="17">
        <v>2344.7400000000002</v>
      </c>
      <c r="H595" s="17">
        <v>2344.7400000000002</v>
      </c>
      <c r="I595" s="17">
        <v>2344.7400000000002</v>
      </c>
      <c r="AG595" s="19"/>
    </row>
    <row r="596" spans="1:33" s="18" customFormat="1" ht="47.25" customHeight="1">
      <c r="A596" s="12" t="s">
        <v>877</v>
      </c>
      <c r="B596" s="13">
        <v>10525127000188</v>
      </c>
      <c r="C596" s="14" t="s">
        <v>1070</v>
      </c>
      <c r="D596" s="15" t="s">
        <v>21</v>
      </c>
      <c r="E596" s="16" t="s">
        <v>57</v>
      </c>
      <c r="F596" s="16" t="s">
        <v>1071</v>
      </c>
      <c r="G596" s="17">
        <v>11364.92</v>
      </c>
      <c r="H596" s="17">
        <v>0</v>
      </c>
      <c r="I596" s="17">
        <v>0</v>
      </c>
      <c r="AG596" s="19"/>
    </row>
    <row r="597" spans="1:33" s="18" customFormat="1" ht="47.25" customHeight="1">
      <c r="A597" s="12" t="s">
        <v>1072</v>
      </c>
      <c r="B597" s="13">
        <v>9353109000187</v>
      </c>
      <c r="C597" s="14" t="s">
        <v>1073</v>
      </c>
      <c r="D597" s="15" t="s">
        <v>21</v>
      </c>
      <c r="E597" s="16" t="s">
        <v>57</v>
      </c>
      <c r="F597" s="16" t="s">
        <v>1074</v>
      </c>
      <c r="G597" s="17">
        <v>114931</v>
      </c>
      <c r="H597" s="17">
        <v>0</v>
      </c>
      <c r="I597" s="17">
        <v>0</v>
      </c>
      <c r="AG597" s="19"/>
    </row>
    <row r="598" spans="1:33" s="18" customFormat="1" ht="47.25" customHeight="1">
      <c r="A598" s="12" t="s">
        <v>1075</v>
      </c>
      <c r="B598" s="13">
        <v>4431847000181</v>
      </c>
      <c r="C598" s="14" t="s">
        <v>1076</v>
      </c>
      <c r="D598" s="15" t="s">
        <v>21</v>
      </c>
      <c r="E598" s="16" t="s">
        <v>57</v>
      </c>
      <c r="F598" s="16" t="s">
        <v>1077</v>
      </c>
      <c r="G598" s="17">
        <v>18108</v>
      </c>
      <c r="H598" s="17">
        <v>0</v>
      </c>
      <c r="I598" s="17">
        <v>0</v>
      </c>
      <c r="AG598" s="19"/>
    </row>
    <row r="599" spans="1:33" s="18" customFormat="1" ht="47.25" customHeight="1">
      <c r="A599" s="12" t="s">
        <v>1078</v>
      </c>
      <c r="B599" s="13">
        <v>84509264000165</v>
      </c>
      <c r="C599" s="14" t="s">
        <v>1079</v>
      </c>
      <c r="D599" s="15" t="s">
        <v>21</v>
      </c>
      <c r="E599" s="16" t="s">
        <v>57</v>
      </c>
      <c r="F599" s="16" t="s">
        <v>1080</v>
      </c>
      <c r="G599" s="17">
        <v>1217.8</v>
      </c>
      <c r="H599" s="17">
        <v>0</v>
      </c>
      <c r="I599" s="17">
        <v>0</v>
      </c>
      <c r="AG599" s="19"/>
    </row>
    <row r="600" spans="1:33" s="18" customFormat="1" ht="47.25" customHeight="1">
      <c r="A600" s="12" t="s">
        <v>1081</v>
      </c>
      <c r="B600" s="13">
        <v>4003942000184</v>
      </c>
      <c r="C600" s="14" t="s">
        <v>1082</v>
      </c>
      <c r="D600" s="15" t="s">
        <v>21</v>
      </c>
      <c r="E600" s="16" t="s">
        <v>57</v>
      </c>
      <c r="F600" s="16" t="s">
        <v>1083</v>
      </c>
      <c r="G600" s="17">
        <v>6289.37</v>
      </c>
      <c r="H600" s="17">
        <v>0</v>
      </c>
      <c r="I600" s="17">
        <v>0</v>
      </c>
      <c r="AG600" s="19"/>
    </row>
    <row r="601" spans="1:33" s="18" customFormat="1" ht="47.25" customHeight="1">
      <c r="A601" s="12" t="s">
        <v>1081</v>
      </c>
      <c r="B601" s="13">
        <v>4003942000184</v>
      </c>
      <c r="C601" s="14" t="s">
        <v>1084</v>
      </c>
      <c r="D601" s="15" t="s">
        <v>21</v>
      </c>
      <c r="E601" s="16" t="s">
        <v>57</v>
      </c>
      <c r="F601" s="16" t="s">
        <v>1085</v>
      </c>
      <c r="G601" s="17">
        <v>3799.5</v>
      </c>
      <c r="H601" s="17">
        <v>0</v>
      </c>
      <c r="I601" s="17">
        <v>0</v>
      </c>
      <c r="AG601" s="19"/>
    </row>
    <row r="602" spans="1:33" s="18" customFormat="1" ht="47.25" customHeight="1">
      <c r="A602" s="12" t="s">
        <v>1086</v>
      </c>
      <c r="B602" s="13">
        <v>11012016000130</v>
      </c>
      <c r="C602" s="14" t="s">
        <v>1087</v>
      </c>
      <c r="D602" s="15" t="s">
        <v>21</v>
      </c>
      <c r="E602" s="16" t="s">
        <v>57</v>
      </c>
      <c r="F602" s="16" t="s">
        <v>1088</v>
      </c>
      <c r="G602" s="17">
        <v>1298.8</v>
      </c>
      <c r="H602" s="17">
        <v>0</v>
      </c>
      <c r="I602" s="17">
        <v>0</v>
      </c>
      <c r="AG602" s="19"/>
    </row>
    <row r="603" spans="1:33" s="18" customFormat="1" ht="47.25" customHeight="1">
      <c r="A603" s="12" t="s">
        <v>1089</v>
      </c>
      <c r="B603" s="13">
        <v>14756414000150</v>
      </c>
      <c r="C603" s="14" t="s">
        <v>1090</v>
      </c>
      <c r="D603" s="15" t="s">
        <v>21</v>
      </c>
      <c r="E603" s="16" t="s">
        <v>57</v>
      </c>
      <c r="F603" s="16" t="s">
        <v>1091</v>
      </c>
      <c r="G603" s="17">
        <v>1283.65</v>
      </c>
      <c r="H603" s="17">
        <v>0</v>
      </c>
      <c r="I603" s="17">
        <v>0</v>
      </c>
      <c r="AG603" s="19"/>
    </row>
    <row r="604" spans="1:33" s="18" customFormat="1" ht="47.25" customHeight="1">
      <c r="A604" s="12" t="s">
        <v>1092</v>
      </c>
      <c r="B604" s="13">
        <v>63646855000104</v>
      </c>
      <c r="C604" s="14" t="s">
        <v>1093</v>
      </c>
      <c r="D604" s="15" t="s">
        <v>21</v>
      </c>
      <c r="E604" s="16" t="s">
        <v>57</v>
      </c>
      <c r="F604" s="16" t="s">
        <v>1094</v>
      </c>
      <c r="G604" s="17">
        <v>2948.8</v>
      </c>
      <c r="H604" s="17">
        <v>0</v>
      </c>
      <c r="I604" s="17">
        <v>0</v>
      </c>
      <c r="AG604" s="19"/>
    </row>
    <row r="605" spans="1:33" s="18" customFormat="1" ht="47.25" customHeight="1">
      <c r="A605" s="12" t="s">
        <v>1095</v>
      </c>
      <c r="B605" s="13">
        <v>17207460000198</v>
      </c>
      <c r="C605" s="14" t="s">
        <v>1096</v>
      </c>
      <c r="D605" s="15" t="s">
        <v>21</v>
      </c>
      <c r="E605" s="16" t="s">
        <v>57</v>
      </c>
      <c r="F605" s="16" t="s">
        <v>1097</v>
      </c>
      <c r="G605" s="17">
        <v>3487.85</v>
      </c>
      <c r="H605" s="17">
        <v>0</v>
      </c>
      <c r="I605" s="17">
        <v>0</v>
      </c>
      <c r="AG605" s="19"/>
    </row>
    <row r="606" spans="1:33" s="18" customFormat="1" ht="47.25" customHeight="1">
      <c r="A606" s="12" t="s">
        <v>786</v>
      </c>
      <c r="B606" s="13">
        <v>5491663000170</v>
      </c>
      <c r="C606" s="14" t="s">
        <v>1098</v>
      </c>
      <c r="D606" s="15" t="s">
        <v>21</v>
      </c>
      <c r="E606" s="16" t="s">
        <v>57</v>
      </c>
      <c r="F606" s="16" t="s">
        <v>1099</v>
      </c>
      <c r="G606" s="17">
        <v>2450</v>
      </c>
      <c r="H606" s="17">
        <v>0</v>
      </c>
      <c r="I606" s="17">
        <v>0</v>
      </c>
      <c r="AG606" s="19"/>
    </row>
    <row r="607" spans="1:33" s="18" customFormat="1" ht="47.25" customHeight="1">
      <c r="A607" s="12" t="s">
        <v>1100</v>
      </c>
      <c r="B607" s="13">
        <v>4197166000109</v>
      </c>
      <c r="C607" s="14" t="s">
        <v>1101</v>
      </c>
      <c r="D607" s="15" t="s">
        <v>13</v>
      </c>
      <c r="E607" s="16" t="s">
        <v>99</v>
      </c>
      <c r="F607" s="16" t="s">
        <v>1102</v>
      </c>
      <c r="G607" s="17">
        <v>14483.84</v>
      </c>
      <c r="H607" s="17">
        <v>0</v>
      </c>
      <c r="I607" s="17">
        <v>0</v>
      </c>
      <c r="AG607" s="19"/>
    </row>
    <row r="608" spans="1:33" s="18" customFormat="1" ht="47.25" customHeight="1">
      <c r="A608" s="12" t="s">
        <v>1103</v>
      </c>
      <c r="B608" s="13">
        <v>4224028000163</v>
      </c>
      <c r="C608" s="14" t="s">
        <v>1104</v>
      </c>
      <c r="D608" s="15" t="s">
        <v>13</v>
      </c>
      <c r="E608" s="16" t="s">
        <v>99</v>
      </c>
      <c r="F608" s="16" t="s">
        <v>1105</v>
      </c>
      <c r="G608" s="17">
        <v>4368.85</v>
      </c>
      <c r="H608" s="17">
        <v>4368.85</v>
      </c>
      <c r="I608" s="17">
        <v>4368.85</v>
      </c>
      <c r="AG608" s="19"/>
    </row>
    <row r="609" spans="1:33" s="18" customFormat="1" ht="47.25" customHeight="1">
      <c r="A609" s="12" t="s">
        <v>154</v>
      </c>
      <c r="B609" s="13">
        <v>4153748000185</v>
      </c>
      <c r="C609" s="14" t="s">
        <v>1106</v>
      </c>
      <c r="D609" s="15" t="s">
        <v>13</v>
      </c>
      <c r="E609" s="16" t="s">
        <v>99</v>
      </c>
      <c r="F609" s="16" t="s">
        <v>1107</v>
      </c>
      <c r="G609" s="17">
        <v>1093718.36</v>
      </c>
      <c r="H609" s="17">
        <v>1093718.36</v>
      </c>
      <c r="I609" s="17">
        <v>1093718.36</v>
      </c>
      <c r="AG609" s="19"/>
    </row>
    <row r="610" spans="1:33" s="18" customFormat="1" ht="47.25" customHeight="1">
      <c r="A610" s="12" t="s">
        <v>810</v>
      </c>
      <c r="B610" s="13">
        <v>22436480249</v>
      </c>
      <c r="C610" s="14" t="s">
        <v>1108</v>
      </c>
      <c r="D610" s="15" t="s">
        <v>13</v>
      </c>
      <c r="E610" s="16" t="s">
        <v>99</v>
      </c>
      <c r="F610" s="16" t="s">
        <v>1109</v>
      </c>
      <c r="G610" s="17">
        <v>1113.75</v>
      </c>
      <c r="H610" s="17">
        <v>1113.75</v>
      </c>
      <c r="I610" s="17">
        <v>1113.75</v>
      </c>
      <c r="AG610" s="19"/>
    </row>
    <row r="611" spans="1:33" s="18" customFormat="1" ht="47.25" customHeight="1">
      <c r="A611" s="12" t="s">
        <v>173</v>
      </c>
      <c r="B611" s="13">
        <v>57144567268</v>
      </c>
      <c r="C611" s="14" t="s">
        <v>1110</v>
      </c>
      <c r="D611" s="15" t="s">
        <v>13</v>
      </c>
      <c r="E611" s="16" t="s">
        <v>99</v>
      </c>
      <c r="F611" s="16" t="s">
        <v>1111</v>
      </c>
      <c r="G611" s="17">
        <v>5558.41</v>
      </c>
      <c r="H611" s="17">
        <v>5558.41</v>
      </c>
      <c r="I611" s="17">
        <v>5558.41</v>
      </c>
      <c r="AG611" s="19"/>
    </row>
    <row r="612" spans="1:33" s="18" customFormat="1" ht="47.25" customHeight="1">
      <c r="A612" s="12" t="s">
        <v>215</v>
      </c>
      <c r="B612" s="13">
        <v>63813874249</v>
      </c>
      <c r="C612" s="14" t="s">
        <v>1112</v>
      </c>
      <c r="D612" s="15" t="s">
        <v>13</v>
      </c>
      <c r="E612" s="16" t="s">
        <v>99</v>
      </c>
      <c r="F612" s="16" t="s">
        <v>1113</v>
      </c>
      <c r="G612" s="17">
        <v>5558.41</v>
      </c>
      <c r="H612" s="17">
        <v>5558.41</v>
      </c>
      <c r="I612" s="17">
        <v>5558.41</v>
      </c>
      <c r="AG612" s="19"/>
    </row>
    <row r="613" spans="1:33" s="18" customFormat="1" ht="47.25" customHeight="1">
      <c r="A613" s="12" t="s">
        <v>1114</v>
      </c>
      <c r="B613" s="13">
        <v>63090740249</v>
      </c>
      <c r="C613" s="14" t="s">
        <v>1115</v>
      </c>
      <c r="D613" s="15" t="s">
        <v>13</v>
      </c>
      <c r="E613" s="16" t="s">
        <v>99</v>
      </c>
      <c r="F613" s="16" t="s">
        <v>1116</v>
      </c>
      <c r="G613" s="17">
        <v>1282.71</v>
      </c>
      <c r="H613" s="17">
        <v>1282.71</v>
      </c>
      <c r="I613" s="17">
        <v>1282.71</v>
      </c>
      <c r="AG613" s="19"/>
    </row>
    <row r="614" spans="1:33" s="18" customFormat="1" ht="47.25" customHeight="1">
      <c r="A614" s="12" t="s">
        <v>171</v>
      </c>
      <c r="B614" s="13">
        <v>34267336253</v>
      </c>
      <c r="C614" s="14" t="s">
        <v>1470</v>
      </c>
      <c r="D614" s="15" t="s">
        <v>13</v>
      </c>
      <c r="E614" s="16" t="s">
        <v>99</v>
      </c>
      <c r="F614" s="16" t="s">
        <v>1117</v>
      </c>
      <c r="G614" s="17">
        <v>427.57</v>
      </c>
      <c r="H614" s="17">
        <v>427.57</v>
      </c>
      <c r="I614" s="17">
        <v>427.57</v>
      </c>
      <c r="AG614" s="19"/>
    </row>
    <row r="615" spans="1:33" s="18" customFormat="1" ht="47.25" customHeight="1">
      <c r="A615" s="12" t="s">
        <v>1114</v>
      </c>
      <c r="B615" s="13">
        <v>63090740249</v>
      </c>
      <c r="C615" s="14" t="s">
        <v>1470</v>
      </c>
      <c r="D615" s="15" t="s">
        <v>13</v>
      </c>
      <c r="E615" s="16" t="s">
        <v>99</v>
      </c>
      <c r="F615" s="16" t="s">
        <v>1118</v>
      </c>
      <c r="G615" s="17">
        <v>427.57</v>
      </c>
      <c r="H615" s="17">
        <v>427.57</v>
      </c>
      <c r="I615" s="17">
        <v>427.57</v>
      </c>
      <c r="AG615" s="19"/>
    </row>
    <row r="616" spans="1:33" s="18" customFormat="1" ht="47.25" customHeight="1">
      <c r="A616" s="12" t="s">
        <v>348</v>
      </c>
      <c r="B616" s="13">
        <v>34288970210</v>
      </c>
      <c r="C616" s="14" t="s">
        <v>1471</v>
      </c>
      <c r="D616" s="15" t="s">
        <v>13</v>
      </c>
      <c r="E616" s="16" t="s">
        <v>99</v>
      </c>
      <c r="F616" s="16" t="s">
        <v>1119</v>
      </c>
      <c r="G616" s="17">
        <v>205.68</v>
      </c>
      <c r="H616" s="17">
        <v>205.68</v>
      </c>
      <c r="I616" s="17">
        <v>205.68</v>
      </c>
      <c r="AG616" s="19"/>
    </row>
    <row r="617" spans="1:33" s="18" customFormat="1" ht="47.25" customHeight="1">
      <c r="A617" s="12" t="s">
        <v>1114</v>
      </c>
      <c r="B617" s="13">
        <v>63090740249</v>
      </c>
      <c r="C617" s="14" t="s">
        <v>1472</v>
      </c>
      <c r="D617" s="15" t="s">
        <v>13</v>
      </c>
      <c r="E617" s="16" t="s">
        <v>99</v>
      </c>
      <c r="F617" s="16" t="s">
        <v>1120</v>
      </c>
      <c r="G617" s="17">
        <v>427.57</v>
      </c>
      <c r="H617" s="17">
        <v>427.57</v>
      </c>
      <c r="I617" s="17">
        <v>427.57</v>
      </c>
      <c r="AG617" s="19"/>
    </row>
    <row r="618" spans="1:33" s="18" customFormat="1" ht="47.25" customHeight="1">
      <c r="A618" s="12" t="s">
        <v>1121</v>
      </c>
      <c r="B618" s="13">
        <v>7366769000177</v>
      </c>
      <c r="C618" s="14" t="s">
        <v>1473</v>
      </c>
      <c r="D618" s="15" t="s">
        <v>21</v>
      </c>
      <c r="E618" s="16" t="s">
        <v>57</v>
      </c>
      <c r="F618" s="16" t="s">
        <v>1122</v>
      </c>
      <c r="G618" s="17">
        <v>20085</v>
      </c>
      <c r="H618" s="17">
        <v>0</v>
      </c>
      <c r="I618" s="17">
        <v>0</v>
      </c>
      <c r="AG618" s="19"/>
    </row>
    <row r="619" spans="1:33" s="18" customFormat="1" ht="47.25" customHeight="1">
      <c r="A619" s="12" t="s">
        <v>328</v>
      </c>
      <c r="B619" s="13">
        <v>1742429000117</v>
      </c>
      <c r="C619" s="14" t="s">
        <v>1474</v>
      </c>
      <c r="D619" s="15" t="s">
        <v>21</v>
      </c>
      <c r="E619" s="16" t="s">
        <v>57</v>
      </c>
      <c r="F619" s="16" t="s">
        <v>1123</v>
      </c>
      <c r="G619" s="17">
        <v>3800</v>
      </c>
      <c r="H619" s="17">
        <v>0</v>
      </c>
      <c r="I619" s="17">
        <v>0</v>
      </c>
      <c r="AG619" s="19"/>
    </row>
    <row r="620" spans="1:33" s="18" customFormat="1" ht="47.25" customHeight="1">
      <c r="A620" s="12" t="s">
        <v>87</v>
      </c>
      <c r="B620" s="13">
        <v>7783832000170</v>
      </c>
      <c r="C620" s="14" t="s">
        <v>1475</v>
      </c>
      <c r="D620" s="15" t="s">
        <v>21</v>
      </c>
      <c r="E620" s="16" t="s">
        <v>22</v>
      </c>
      <c r="F620" s="16" t="s">
        <v>1124</v>
      </c>
      <c r="G620" s="17">
        <v>21181</v>
      </c>
      <c r="H620" s="17">
        <v>0</v>
      </c>
      <c r="I620" s="17">
        <v>0</v>
      </c>
      <c r="AG620" s="19"/>
    </row>
    <row r="621" spans="1:33" s="18" customFormat="1" ht="47.25" customHeight="1">
      <c r="A621" s="12" t="s">
        <v>502</v>
      </c>
      <c r="B621" s="13">
        <v>81293399787</v>
      </c>
      <c r="C621" s="14" t="s">
        <v>1476</v>
      </c>
      <c r="D621" s="15" t="s">
        <v>13</v>
      </c>
      <c r="E621" s="16" t="s">
        <v>99</v>
      </c>
      <c r="F621" s="16" t="s">
        <v>1125</v>
      </c>
      <c r="G621" s="17">
        <v>1172.3700000000001</v>
      </c>
      <c r="H621" s="17">
        <v>1172.3700000000001</v>
      </c>
      <c r="I621" s="17">
        <v>1172.3700000000001</v>
      </c>
      <c r="AG621" s="19"/>
    </row>
    <row r="622" spans="1:33" s="18" customFormat="1" ht="47.25" customHeight="1">
      <c r="A622" s="12" t="s">
        <v>457</v>
      </c>
      <c r="B622" s="13">
        <v>52498107215</v>
      </c>
      <c r="C622" s="14" t="s">
        <v>1477</v>
      </c>
      <c r="D622" s="15" t="s">
        <v>13</v>
      </c>
      <c r="E622" s="16" t="s">
        <v>99</v>
      </c>
      <c r="F622" s="16" t="s">
        <v>1126</v>
      </c>
      <c r="G622" s="17">
        <v>1282.71</v>
      </c>
      <c r="H622" s="17">
        <v>1282.71</v>
      </c>
      <c r="I622" s="17">
        <v>1282.71</v>
      </c>
      <c r="AG622" s="19"/>
    </row>
    <row r="623" spans="1:33" s="18" customFormat="1" ht="47.25" customHeight="1">
      <c r="A623" s="12" t="s">
        <v>1127</v>
      </c>
      <c r="B623" s="13">
        <v>30973015268</v>
      </c>
      <c r="C623" s="14" t="s">
        <v>1478</v>
      </c>
      <c r="D623" s="15" t="s">
        <v>13</v>
      </c>
      <c r="E623" s="16" t="s">
        <v>99</v>
      </c>
      <c r="F623" s="16" t="s">
        <v>1128</v>
      </c>
      <c r="G623" s="17">
        <v>1563.16</v>
      </c>
      <c r="H623" s="17">
        <v>1563.16</v>
      </c>
      <c r="I623" s="17">
        <v>1563.16</v>
      </c>
      <c r="AG623" s="19"/>
    </row>
    <row r="624" spans="1:33" s="18" customFormat="1" ht="47.25" customHeight="1">
      <c r="A624" s="12" t="s">
        <v>1129</v>
      </c>
      <c r="B624" s="13">
        <v>76329429200</v>
      </c>
      <c r="C624" s="14" t="s">
        <v>1479</v>
      </c>
      <c r="D624" s="15" t="s">
        <v>13</v>
      </c>
      <c r="E624" s="16" t="s">
        <v>99</v>
      </c>
      <c r="F624" s="16" t="s">
        <v>1130</v>
      </c>
      <c r="G624" s="17">
        <v>987.26</v>
      </c>
      <c r="H624" s="17">
        <v>987.26</v>
      </c>
      <c r="I624" s="17">
        <v>987.26</v>
      </c>
      <c r="AG624" s="19"/>
    </row>
    <row r="625" spans="1:33" s="18" customFormat="1" ht="47.25" customHeight="1">
      <c r="A625" s="12" t="s">
        <v>119</v>
      </c>
      <c r="B625" s="13">
        <v>4282869000127</v>
      </c>
      <c r="C625" s="14" t="s">
        <v>1480</v>
      </c>
      <c r="D625" s="15" t="s">
        <v>13</v>
      </c>
      <c r="E625" s="16" t="s">
        <v>99</v>
      </c>
      <c r="F625" s="16" t="s">
        <v>1131</v>
      </c>
      <c r="G625" s="17">
        <v>42252.12</v>
      </c>
      <c r="H625" s="17">
        <v>0</v>
      </c>
      <c r="I625" s="17">
        <v>0</v>
      </c>
      <c r="AG625" s="19"/>
    </row>
    <row r="626" spans="1:33" s="18" customFormat="1" ht="47.25" customHeight="1">
      <c r="A626" s="12" t="s">
        <v>134</v>
      </c>
      <c r="B626" s="13">
        <v>265674743</v>
      </c>
      <c r="C626" s="14" t="s">
        <v>1481</v>
      </c>
      <c r="D626" s="15" t="s">
        <v>13</v>
      </c>
      <c r="E626" s="16" t="s">
        <v>99</v>
      </c>
      <c r="F626" s="16" t="s">
        <v>1132</v>
      </c>
      <c r="G626" s="17">
        <v>2000</v>
      </c>
      <c r="H626" s="17">
        <v>2000</v>
      </c>
      <c r="I626" s="17">
        <v>2000</v>
      </c>
      <c r="AG626" s="19"/>
    </row>
    <row r="627" spans="1:33" s="18" customFormat="1" ht="47.25" customHeight="1">
      <c r="A627" s="12" t="s">
        <v>1133</v>
      </c>
      <c r="B627" s="13">
        <v>62413180206</v>
      </c>
      <c r="C627" s="14" t="s">
        <v>1482</v>
      </c>
      <c r="D627" s="15" t="s">
        <v>13</v>
      </c>
      <c r="E627" s="16" t="s">
        <v>99</v>
      </c>
      <c r="F627" s="16" t="s">
        <v>1134</v>
      </c>
      <c r="G627" s="17">
        <v>1000</v>
      </c>
      <c r="H627" s="17">
        <v>1000</v>
      </c>
      <c r="I627" s="17">
        <v>1000</v>
      </c>
      <c r="AG627" s="19"/>
    </row>
    <row r="628" spans="1:33" s="18" customFormat="1" ht="47.25" customHeight="1">
      <c r="A628" s="12" t="s">
        <v>1133</v>
      </c>
      <c r="B628" s="13">
        <v>62413180206</v>
      </c>
      <c r="C628" s="14" t="s">
        <v>1483</v>
      </c>
      <c r="D628" s="15" t="s">
        <v>13</v>
      </c>
      <c r="E628" s="16" t="s">
        <v>99</v>
      </c>
      <c r="F628" s="16" t="s">
        <v>1135</v>
      </c>
      <c r="G628" s="17">
        <v>1000</v>
      </c>
      <c r="H628" s="17">
        <v>1000</v>
      </c>
      <c r="I628" s="17">
        <v>1000</v>
      </c>
      <c r="AG628" s="19"/>
    </row>
    <row r="629" spans="1:33" s="18" customFormat="1" ht="47.25" customHeight="1">
      <c r="A629" s="12" t="s">
        <v>187</v>
      </c>
      <c r="B629" s="13" t="s">
        <v>188</v>
      </c>
      <c r="C629" s="14" t="s">
        <v>219</v>
      </c>
      <c r="D629" s="15" t="s">
        <v>13</v>
      </c>
      <c r="E629" s="16" t="s">
        <v>99</v>
      </c>
      <c r="F629" s="16" t="s">
        <v>1136</v>
      </c>
      <c r="G629" s="17">
        <v>4687629.45</v>
      </c>
      <c r="H629" s="17">
        <v>1091729.1</v>
      </c>
      <c r="I629" s="17">
        <v>1091729.1</v>
      </c>
      <c r="AG629" s="19"/>
    </row>
    <row r="630" spans="1:33" s="18" customFormat="1" ht="47.25" customHeight="1">
      <c r="A630" s="12" t="s">
        <v>187</v>
      </c>
      <c r="B630" s="13" t="s">
        <v>188</v>
      </c>
      <c r="C630" s="14" t="s">
        <v>219</v>
      </c>
      <c r="D630" s="15" t="s">
        <v>13</v>
      </c>
      <c r="E630" s="16" t="s">
        <v>99</v>
      </c>
      <c r="F630" s="16" t="s">
        <v>1137</v>
      </c>
      <c r="G630" s="17">
        <v>3757219.89</v>
      </c>
      <c r="H630" s="17">
        <v>3757219.89</v>
      </c>
      <c r="I630" s="17">
        <v>3757219.89</v>
      </c>
      <c r="AG630" s="19"/>
    </row>
    <row r="631" spans="1:33" s="18" customFormat="1" ht="47.25" customHeight="1">
      <c r="A631" s="12" t="s">
        <v>187</v>
      </c>
      <c r="B631" s="13" t="s">
        <v>188</v>
      </c>
      <c r="C631" s="14" t="s">
        <v>219</v>
      </c>
      <c r="D631" s="15" t="s">
        <v>13</v>
      </c>
      <c r="E631" s="16" t="s">
        <v>99</v>
      </c>
      <c r="F631" s="16" t="s">
        <v>1138</v>
      </c>
      <c r="G631" s="17">
        <v>1842523.29</v>
      </c>
      <c r="H631" s="17">
        <v>1842523.29</v>
      </c>
      <c r="I631" s="17">
        <v>1842523.29</v>
      </c>
      <c r="AG631" s="19"/>
    </row>
    <row r="632" spans="1:33" s="18" customFormat="1" ht="47.25" customHeight="1">
      <c r="A632" s="12" t="s">
        <v>187</v>
      </c>
      <c r="B632" s="13" t="s">
        <v>188</v>
      </c>
      <c r="C632" s="14" t="s">
        <v>219</v>
      </c>
      <c r="D632" s="15" t="s">
        <v>13</v>
      </c>
      <c r="E632" s="16" t="s">
        <v>99</v>
      </c>
      <c r="F632" s="16" t="s">
        <v>1139</v>
      </c>
      <c r="G632" s="17">
        <v>1019816.62</v>
      </c>
      <c r="H632" s="17">
        <v>1019816.62</v>
      </c>
      <c r="I632" s="17">
        <v>1019816.62</v>
      </c>
      <c r="AG632" s="19"/>
    </row>
    <row r="633" spans="1:33" s="18" customFormat="1" ht="47.25" customHeight="1">
      <c r="A633" s="12" t="s">
        <v>187</v>
      </c>
      <c r="B633" s="13" t="s">
        <v>188</v>
      </c>
      <c r="C633" s="14" t="s">
        <v>219</v>
      </c>
      <c r="D633" s="15" t="s">
        <v>13</v>
      </c>
      <c r="E633" s="16" t="s">
        <v>99</v>
      </c>
      <c r="F633" s="16" t="s">
        <v>1140</v>
      </c>
      <c r="G633" s="17">
        <v>730518.6</v>
      </c>
      <c r="H633" s="17">
        <v>730518.6</v>
      </c>
      <c r="I633" s="17">
        <v>730518.6</v>
      </c>
      <c r="AG633" s="19"/>
    </row>
    <row r="634" spans="1:33" s="18" customFormat="1" ht="47.25" customHeight="1">
      <c r="A634" s="12" t="s">
        <v>187</v>
      </c>
      <c r="B634" s="13" t="s">
        <v>188</v>
      </c>
      <c r="C634" s="14" t="s">
        <v>219</v>
      </c>
      <c r="D634" s="15" t="s">
        <v>13</v>
      </c>
      <c r="E634" s="16" t="s">
        <v>99</v>
      </c>
      <c r="F634" s="16" t="s">
        <v>1141</v>
      </c>
      <c r="G634" s="17">
        <v>276016.38</v>
      </c>
      <c r="H634" s="17">
        <v>276016.38</v>
      </c>
      <c r="I634" s="17">
        <v>276016.38</v>
      </c>
      <c r="AG634" s="19"/>
    </row>
    <row r="635" spans="1:33" s="18" customFormat="1" ht="47.25" customHeight="1">
      <c r="A635" s="12" t="s">
        <v>187</v>
      </c>
      <c r="B635" s="13" t="s">
        <v>188</v>
      </c>
      <c r="C635" s="14" t="s">
        <v>219</v>
      </c>
      <c r="D635" s="15" t="s">
        <v>13</v>
      </c>
      <c r="E635" s="16" t="s">
        <v>99</v>
      </c>
      <c r="F635" s="16" t="s">
        <v>1142</v>
      </c>
      <c r="G635" s="17">
        <v>191124.67</v>
      </c>
      <c r="H635" s="17">
        <v>191124.67</v>
      </c>
      <c r="I635" s="17">
        <v>191124.67</v>
      </c>
      <c r="AG635" s="19"/>
    </row>
    <row r="636" spans="1:33" s="18" customFormat="1" ht="47.25" customHeight="1">
      <c r="A636" s="12" t="s">
        <v>187</v>
      </c>
      <c r="B636" s="13" t="s">
        <v>188</v>
      </c>
      <c r="C636" s="14" t="s">
        <v>219</v>
      </c>
      <c r="D636" s="15" t="s">
        <v>13</v>
      </c>
      <c r="E636" s="16" t="s">
        <v>99</v>
      </c>
      <c r="F636" s="16" t="s">
        <v>1143</v>
      </c>
      <c r="G636" s="17">
        <v>168306.32</v>
      </c>
      <c r="H636" s="17">
        <v>168306.32</v>
      </c>
      <c r="I636" s="17">
        <v>168306.32</v>
      </c>
      <c r="AG636" s="19"/>
    </row>
    <row r="637" spans="1:33" s="18" customFormat="1" ht="47.25" customHeight="1">
      <c r="A637" s="12" t="s">
        <v>187</v>
      </c>
      <c r="B637" s="13" t="s">
        <v>188</v>
      </c>
      <c r="C637" s="14" t="s">
        <v>219</v>
      </c>
      <c r="D637" s="15" t="s">
        <v>13</v>
      </c>
      <c r="E637" s="16" t="s">
        <v>99</v>
      </c>
      <c r="F637" s="16" t="s">
        <v>1144</v>
      </c>
      <c r="G637" s="17">
        <v>89843.99</v>
      </c>
      <c r="H637" s="17">
        <v>89843.99</v>
      </c>
      <c r="I637" s="17">
        <v>89843.99</v>
      </c>
      <c r="AG637" s="19"/>
    </row>
    <row r="638" spans="1:33" s="18" customFormat="1" ht="47.25" customHeight="1">
      <c r="A638" s="12" t="s">
        <v>187</v>
      </c>
      <c r="B638" s="13" t="s">
        <v>188</v>
      </c>
      <c r="C638" s="14" t="s">
        <v>219</v>
      </c>
      <c r="D638" s="15" t="s">
        <v>13</v>
      </c>
      <c r="E638" s="16" t="s">
        <v>99</v>
      </c>
      <c r="F638" s="16" t="s">
        <v>1145</v>
      </c>
      <c r="G638" s="17">
        <v>25246.59</v>
      </c>
      <c r="H638" s="17">
        <v>25246.59</v>
      </c>
      <c r="I638" s="17">
        <v>25246.59</v>
      </c>
      <c r="AG638" s="19"/>
    </row>
    <row r="639" spans="1:33" s="18" customFormat="1" ht="47.25" customHeight="1">
      <c r="A639" s="12" t="s">
        <v>187</v>
      </c>
      <c r="B639" s="13" t="s">
        <v>188</v>
      </c>
      <c r="C639" s="14" t="s">
        <v>219</v>
      </c>
      <c r="D639" s="15" t="s">
        <v>13</v>
      </c>
      <c r="E639" s="16" t="s">
        <v>99</v>
      </c>
      <c r="F639" s="16" t="s">
        <v>1146</v>
      </c>
      <c r="G639" s="17">
        <v>16616.53</v>
      </c>
      <c r="H639" s="17">
        <v>16616.53</v>
      </c>
      <c r="I639" s="17">
        <v>16616.53</v>
      </c>
      <c r="AG639" s="19"/>
    </row>
    <row r="640" spans="1:33" s="18" customFormat="1" ht="47.25" customHeight="1">
      <c r="A640" s="12" t="s">
        <v>187</v>
      </c>
      <c r="B640" s="13" t="s">
        <v>188</v>
      </c>
      <c r="C640" s="14" t="s">
        <v>219</v>
      </c>
      <c r="D640" s="15" t="s">
        <v>13</v>
      </c>
      <c r="E640" s="16" t="s">
        <v>99</v>
      </c>
      <c r="F640" s="16" t="s">
        <v>1147</v>
      </c>
      <c r="G640" s="17">
        <v>9775.64</v>
      </c>
      <c r="H640" s="17">
        <v>9775.64</v>
      </c>
      <c r="I640" s="17">
        <v>9775.64</v>
      </c>
      <c r="AG640" s="19"/>
    </row>
    <row r="641" spans="1:33" s="18" customFormat="1" ht="47.25" customHeight="1">
      <c r="A641" s="12" t="s">
        <v>187</v>
      </c>
      <c r="B641" s="13" t="s">
        <v>188</v>
      </c>
      <c r="C641" s="14" t="s">
        <v>219</v>
      </c>
      <c r="D641" s="15" t="s">
        <v>13</v>
      </c>
      <c r="E641" s="16" t="s">
        <v>99</v>
      </c>
      <c r="F641" s="16" t="s">
        <v>1148</v>
      </c>
      <c r="G641" s="17">
        <v>2200</v>
      </c>
      <c r="H641" s="17">
        <v>2200</v>
      </c>
      <c r="I641" s="17">
        <v>2200</v>
      </c>
      <c r="AG641" s="19"/>
    </row>
    <row r="642" spans="1:33" s="18" customFormat="1" ht="47.25" customHeight="1">
      <c r="A642" s="12" t="s">
        <v>187</v>
      </c>
      <c r="B642" s="13" t="s">
        <v>188</v>
      </c>
      <c r="C642" s="14" t="s">
        <v>219</v>
      </c>
      <c r="D642" s="15" t="s">
        <v>13</v>
      </c>
      <c r="E642" s="16" t="s">
        <v>99</v>
      </c>
      <c r="F642" s="16" t="s">
        <v>1149</v>
      </c>
      <c r="G642" s="17">
        <v>1143.16</v>
      </c>
      <c r="H642" s="17">
        <v>1143.16</v>
      </c>
      <c r="I642" s="17">
        <v>1143.16</v>
      </c>
      <c r="AG642" s="19"/>
    </row>
    <row r="643" spans="1:33" s="18" customFormat="1" ht="47.25" customHeight="1">
      <c r="A643" s="12" t="s">
        <v>137</v>
      </c>
      <c r="B643" s="13">
        <v>29979036001031</v>
      </c>
      <c r="C643" s="14" t="s">
        <v>235</v>
      </c>
      <c r="D643" s="15" t="s">
        <v>13</v>
      </c>
      <c r="E643" s="16" t="s">
        <v>99</v>
      </c>
      <c r="F643" s="16" t="s">
        <v>1150</v>
      </c>
      <c r="G643" s="17">
        <v>77637.27</v>
      </c>
      <c r="H643" s="17">
        <v>0</v>
      </c>
      <c r="I643" s="17">
        <v>0</v>
      </c>
      <c r="AG643" s="19"/>
    </row>
    <row r="644" spans="1:33" s="18" customFormat="1" ht="47.25" customHeight="1">
      <c r="A644" s="12" t="s">
        <v>187</v>
      </c>
      <c r="B644" s="13" t="s">
        <v>188</v>
      </c>
      <c r="C644" s="14" t="s">
        <v>254</v>
      </c>
      <c r="D644" s="15" t="s">
        <v>13</v>
      </c>
      <c r="E644" s="16" t="s">
        <v>99</v>
      </c>
      <c r="F644" s="16" t="s">
        <v>1151</v>
      </c>
      <c r="G644" s="17">
        <v>2020750.53</v>
      </c>
      <c r="H644" s="17">
        <v>1575443.73</v>
      </c>
      <c r="I644" s="17">
        <v>1575443.73</v>
      </c>
      <c r="AG644" s="19"/>
    </row>
    <row r="645" spans="1:33" s="18" customFormat="1" ht="47.25" customHeight="1">
      <c r="A645" s="12" t="s">
        <v>187</v>
      </c>
      <c r="B645" s="13" t="s">
        <v>188</v>
      </c>
      <c r="C645" s="14" t="s">
        <v>254</v>
      </c>
      <c r="D645" s="15" t="s">
        <v>13</v>
      </c>
      <c r="E645" s="16" t="s">
        <v>99</v>
      </c>
      <c r="F645" s="16" t="s">
        <v>1152</v>
      </c>
      <c r="G645" s="17">
        <v>132281.12</v>
      </c>
      <c r="H645" s="17">
        <v>132281.12</v>
      </c>
      <c r="I645" s="17">
        <v>132281.12</v>
      </c>
      <c r="AG645" s="19"/>
    </row>
    <row r="646" spans="1:33" s="18" customFormat="1" ht="47.25" customHeight="1">
      <c r="A646" s="12" t="s">
        <v>187</v>
      </c>
      <c r="B646" s="13" t="s">
        <v>188</v>
      </c>
      <c r="C646" s="14" t="s">
        <v>254</v>
      </c>
      <c r="D646" s="15" t="s">
        <v>13</v>
      </c>
      <c r="E646" s="16" t="s">
        <v>99</v>
      </c>
      <c r="F646" s="16" t="s">
        <v>1153</v>
      </c>
      <c r="G646" s="17">
        <v>16899.32</v>
      </c>
      <c r="H646" s="17">
        <v>16899.32</v>
      </c>
      <c r="I646" s="17">
        <v>16899.32</v>
      </c>
      <c r="AG646" s="19"/>
    </row>
    <row r="647" spans="1:33" s="18" customFormat="1" ht="47.25" customHeight="1">
      <c r="A647" s="12" t="s">
        <v>187</v>
      </c>
      <c r="B647" s="13" t="s">
        <v>188</v>
      </c>
      <c r="C647" s="14" t="s">
        <v>552</v>
      </c>
      <c r="D647" s="15" t="s">
        <v>13</v>
      </c>
      <c r="E647" s="16" t="s">
        <v>99</v>
      </c>
      <c r="F647" s="16" t="s">
        <v>1154</v>
      </c>
      <c r="G647" s="17">
        <v>1016827.92</v>
      </c>
      <c r="H647" s="17">
        <v>774403.99</v>
      </c>
      <c r="I647" s="17">
        <v>774403.99</v>
      </c>
      <c r="AG647" s="19"/>
    </row>
    <row r="648" spans="1:33" s="18" customFormat="1" ht="47.25" customHeight="1">
      <c r="A648" s="12" t="s">
        <v>187</v>
      </c>
      <c r="B648" s="13" t="s">
        <v>188</v>
      </c>
      <c r="C648" s="14" t="s">
        <v>254</v>
      </c>
      <c r="D648" s="15" t="s">
        <v>13</v>
      </c>
      <c r="E648" s="16" t="s">
        <v>99</v>
      </c>
      <c r="F648" s="16" t="s">
        <v>1155</v>
      </c>
      <c r="G648" s="17">
        <v>28947.55</v>
      </c>
      <c r="H648" s="17">
        <v>28877.66</v>
      </c>
      <c r="I648" s="17">
        <v>28877.66</v>
      </c>
      <c r="AG648" s="19"/>
    </row>
    <row r="649" spans="1:33" s="18" customFormat="1" ht="47.25" customHeight="1">
      <c r="A649" s="12" t="s">
        <v>187</v>
      </c>
      <c r="B649" s="13" t="s">
        <v>188</v>
      </c>
      <c r="C649" s="14" t="s">
        <v>254</v>
      </c>
      <c r="D649" s="15" t="s">
        <v>13</v>
      </c>
      <c r="E649" s="16" t="s">
        <v>99</v>
      </c>
      <c r="F649" s="16" t="s">
        <v>1156</v>
      </c>
      <c r="G649" s="17">
        <v>254.16</v>
      </c>
      <c r="H649" s="17">
        <v>254.16</v>
      </c>
      <c r="I649" s="17">
        <v>254.16</v>
      </c>
      <c r="AG649" s="19"/>
    </row>
    <row r="650" spans="1:33" s="18" customFormat="1" ht="47.25" customHeight="1">
      <c r="A650" s="12" t="s">
        <v>187</v>
      </c>
      <c r="B650" s="13" t="s">
        <v>188</v>
      </c>
      <c r="C650" s="14" t="s">
        <v>219</v>
      </c>
      <c r="D650" s="15" t="s">
        <v>13</v>
      </c>
      <c r="E650" s="16" t="s">
        <v>99</v>
      </c>
      <c r="F650" s="16" t="s">
        <v>1157</v>
      </c>
      <c r="G650" s="17">
        <v>392582.89</v>
      </c>
      <c r="H650" s="17">
        <v>360636.96</v>
      </c>
      <c r="I650" s="17">
        <v>360636.96</v>
      </c>
      <c r="AG650" s="19"/>
    </row>
    <row r="651" spans="1:33" s="18" customFormat="1" ht="47.25" customHeight="1">
      <c r="A651" s="12" t="s">
        <v>187</v>
      </c>
      <c r="B651" s="13" t="s">
        <v>188</v>
      </c>
      <c r="C651" s="14" t="s">
        <v>219</v>
      </c>
      <c r="D651" s="15" t="s">
        <v>13</v>
      </c>
      <c r="E651" s="16" t="s">
        <v>99</v>
      </c>
      <c r="F651" s="16" t="s">
        <v>1158</v>
      </c>
      <c r="G651" s="17">
        <v>345148.8</v>
      </c>
      <c r="H651" s="17">
        <v>345148.8</v>
      </c>
      <c r="I651" s="17">
        <v>345148.8</v>
      </c>
      <c r="AG651" s="19"/>
    </row>
    <row r="652" spans="1:33" s="18" customFormat="1" ht="47.25" customHeight="1">
      <c r="A652" s="12" t="s">
        <v>187</v>
      </c>
      <c r="B652" s="13" t="s">
        <v>188</v>
      </c>
      <c r="C652" s="14" t="s">
        <v>219</v>
      </c>
      <c r="D652" s="15" t="s">
        <v>13</v>
      </c>
      <c r="E652" s="16" t="s">
        <v>99</v>
      </c>
      <c r="F652" s="16" t="s">
        <v>1159</v>
      </c>
      <c r="G652" s="17">
        <v>47280.98</v>
      </c>
      <c r="H652" s="17">
        <v>47280.98</v>
      </c>
      <c r="I652" s="17">
        <v>47280.98</v>
      </c>
      <c r="AG652" s="19"/>
    </row>
    <row r="653" spans="1:33" s="18" customFormat="1" ht="47.25" customHeight="1">
      <c r="A653" s="12" t="s">
        <v>187</v>
      </c>
      <c r="B653" s="13" t="s">
        <v>188</v>
      </c>
      <c r="C653" s="14" t="s">
        <v>219</v>
      </c>
      <c r="D653" s="15" t="s">
        <v>13</v>
      </c>
      <c r="E653" s="16" t="s">
        <v>99</v>
      </c>
      <c r="F653" s="16" t="s">
        <v>1160</v>
      </c>
      <c r="G653" s="17">
        <v>40949.71</v>
      </c>
      <c r="H653" s="17">
        <v>40949.71</v>
      </c>
      <c r="I653" s="17">
        <v>40949.71</v>
      </c>
      <c r="AG653" s="19"/>
    </row>
    <row r="654" spans="1:33" s="18" customFormat="1" ht="47.25" customHeight="1">
      <c r="A654" s="12" t="s">
        <v>187</v>
      </c>
      <c r="B654" s="13" t="s">
        <v>188</v>
      </c>
      <c r="C654" s="14" t="s">
        <v>219</v>
      </c>
      <c r="D654" s="15" t="s">
        <v>13</v>
      </c>
      <c r="E654" s="16" t="s">
        <v>99</v>
      </c>
      <c r="F654" s="16" t="s">
        <v>1161</v>
      </c>
      <c r="G654" s="17">
        <v>40555.93</v>
      </c>
      <c r="H654" s="17">
        <v>40555.93</v>
      </c>
      <c r="I654" s="17">
        <v>40555.93</v>
      </c>
      <c r="AG654" s="19"/>
    </row>
    <row r="655" spans="1:33" s="18" customFormat="1" ht="47.25" customHeight="1">
      <c r="A655" s="12" t="s">
        <v>187</v>
      </c>
      <c r="B655" s="13" t="s">
        <v>188</v>
      </c>
      <c r="C655" s="14" t="s">
        <v>219</v>
      </c>
      <c r="D655" s="15" t="s">
        <v>13</v>
      </c>
      <c r="E655" s="16" t="s">
        <v>99</v>
      </c>
      <c r="F655" s="16" t="s">
        <v>1162</v>
      </c>
      <c r="G655" s="17">
        <v>8521.87</v>
      </c>
      <c r="H655" s="17">
        <v>8521.87</v>
      </c>
      <c r="I655" s="17">
        <v>8521.87</v>
      </c>
      <c r="AG655" s="19"/>
    </row>
    <row r="656" spans="1:33" s="18" customFormat="1" ht="47.25" customHeight="1">
      <c r="A656" s="12" t="s">
        <v>187</v>
      </c>
      <c r="B656" s="13" t="s">
        <v>188</v>
      </c>
      <c r="C656" s="14" t="s">
        <v>219</v>
      </c>
      <c r="D656" s="15" t="s">
        <v>13</v>
      </c>
      <c r="E656" s="16" t="s">
        <v>99</v>
      </c>
      <c r="F656" s="16" t="s">
        <v>1163</v>
      </c>
      <c r="G656" s="17">
        <v>4273.2</v>
      </c>
      <c r="H656" s="17">
        <v>4273.2</v>
      </c>
      <c r="I656" s="17">
        <v>4273.2</v>
      </c>
      <c r="AG656" s="19"/>
    </row>
    <row r="657" spans="1:33" s="18" customFormat="1" ht="47.25" customHeight="1">
      <c r="A657" s="12" t="s">
        <v>187</v>
      </c>
      <c r="B657" s="13" t="s">
        <v>188</v>
      </c>
      <c r="C657" s="14" t="s">
        <v>219</v>
      </c>
      <c r="D657" s="15" t="s">
        <v>13</v>
      </c>
      <c r="E657" s="16" t="s">
        <v>99</v>
      </c>
      <c r="F657" s="16" t="s">
        <v>1164</v>
      </c>
      <c r="G657" s="17">
        <v>2981.38</v>
      </c>
      <c r="H657" s="17">
        <v>2981.38</v>
      </c>
      <c r="I657" s="17">
        <v>2981.38</v>
      </c>
      <c r="AG657" s="19"/>
    </row>
    <row r="658" spans="1:33" s="18" customFormat="1" ht="47.25" customHeight="1">
      <c r="A658" s="12" t="s">
        <v>187</v>
      </c>
      <c r="B658" s="13" t="s">
        <v>188</v>
      </c>
      <c r="C658" s="14" t="s">
        <v>219</v>
      </c>
      <c r="D658" s="15" t="s">
        <v>13</v>
      </c>
      <c r="E658" s="16" t="s">
        <v>99</v>
      </c>
      <c r="F658" s="16" t="s">
        <v>1165</v>
      </c>
      <c r="G658" s="17">
        <v>2357.16</v>
      </c>
      <c r="H658" s="17">
        <v>2357.16</v>
      </c>
      <c r="I658" s="17">
        <v>2357.16</v>
      </c>
      <c r="AG658" s="19"/>
    </row>
    <row r="659" spans="1:33" s="18" customFormat="1" ht="47.25" customHeight="1">
      <c r="A659" s="12" t="s">
        <v>187</v>
      </c>
      <c r="B659" s="13" t="s">
        <v>188</v>
      </c>
      <c r="C659" s="14" t="s">
        <v>219</v>
      </c>
      <c r="D659" s="15" t="s">
        <v>13</v>
      </c>
      <c r="E659" s="16" t="s">
        <v>99</v>
      </c>
      <c r="F659" s="16" t="s">
        <v>1166</v>
      </c>
      <c r="G659" s="17">
        <v>2007.28</v>
      </c>
      <c r="H659" s="17">
        <v>2007.28</v>
      </c>
      <c r="I659" s="17">
        <v>2007.28</v>
      </c>
      <c r="AG659" s="19"/>
    </row>
    <row r="660" spans="1:33" s="18" customFormat="1" ht="47.25" customHeight="1">
      <c r="A660" s="12" t="s">
        <v>187</v>
      </c>
      <c r="B660" s="13" t="s">
        <v>188</v>
      </c>
      <c r="C660" s="14" t="s">
        <v>219</v>
      </c>
      <c r="D660" s="15" t="s">
        <v>13</v>
      </c>
      <c r="E660" s="16" t="s">
        <v>99</v>
      </c>
      <c r="F660" s="16" t="s">
        <v>1167</v>
      </c>
      <c r="G660" s="17">
        <v>1933.46</v>
      </c>
      <c r="H660" s="17">
        <v>1933.46</v>
      </c>
      <c r="I660" s="17">
        <v>1933.46</v>
      </c>
      <c r="AG660" s="19"/>
    </row>
    <row r="661" spans="1:33" s="18" customFormat="1" ht="47.25" customHeight="1">
      <c r="A661" s="12" t="s">
        <v>187</v>
      </c>
      <c r="B661" s="13" t="s">
        <v>188</v>
      </c>
      <c r="C661" s="14" t="s">
        <v>219</v>
      </c>
      <c r="D661" s="15" t="s">
        <v>13</v>
      </c>
      <c r="E661" s="16" t="s">
        <v>99</v>
      </c>
      <c r="F661" s="16" t="s">
        <v>1168</v>
      </c>
      <c r="G661" s="17">
        <v>1476.38</v>
      </c>
      <c r="H661" s="17">
        <v>1476.38</v>
      </c>
      <c r="I661" s="17">
        <v>1476.38</v>
      </c>
      <c r="AG661" s="19"/>
    </row>
    <row r="662" spans="1:33" s="18" customFormat="1" ht="47.25" customHeight="1">
      <c r="A662" s="12" t="s">
        <v>187</v>
      </c>
      <c r="B662" s="13" t="s">
        <v>188</v>
      </c>
      <c r="C662" s="14" t="s">
        <v>219</v>
      </c>
      <c r="D662" s="15" t="s">
        <v>13</v>
      </c>
      <c r="E662" s="16" t="s">
        <v>99</v>
      </c>
      <c r="F662" s="16" t="s">
        <v>1169</v>
      </c>
      <c r="G662" s="17">
        <v>9166.72</v>
      </c>
      <c r="H662" s="17">
        <v>9166.72</v>
      </c>
      <c r="I662" s="17">
        <v>9166.72</v>
      </c>
      <c r="AG662" s="19"/>
    </row>
    <row r="663" spans="1:33" s="18" customFormat="1" ht="47.25" customHeight="1">
      <c r="A663" s="12" t="s">
        <v>187</v>
      </c>
      <c r="B663" s="13" t="s">
        <v>188</v>
      </c>
      <c r="C663" s="14" t="s">
        <v>392</v>
      </c>
      <c r="D663" s="15" t="s">
        <v>13</v>
      </c>
      <c r="E663" s="16" t="s">
        <v>99</v>
      </c>
      <c r="F663" s="16" t="s">
        <v>1170</v>
      </c>
      <c r="G663" s="17">
        <v>751791.84</v>
      </c>
      <c r="H663" s="17">
        <v>751791.84</v>
      </c>
      <c r="I663" s="17">
        <v>751791.84</v>
      </c>
      <c r="AG663" s="19"/>
    </row>
    <row r="664" spans="1:33" s="18" customFormat="1" ht="47.25" customHeight="1">
      <c r="A664" s="12" t="s">
        <v>187</v>
      </c>
      <c r="B664" s="13" t="s">
        <v>188</v>
      </c>
      <c r="C664" s="14" t="s">
        <v>395</v>
      </c>
      <c r="D664" s="15" t="s">
        <v>13</v>
      </c>
      <c r="E664" s="16" t="s">
        <v>99</v>
      </c>
      <c r="F664" s="16" t="s">
        <v>1171</v>
      </c>
      <c r="G664" s="17">
        <v>436926.92</v>
      </c>
      <c r="H664" s="17">
        <v>436926.92</v>
      </c>
      <c r="I664" s="17">
        <v>436926.92</v>
      </c>
      <c r="AG664" s="19"/>
    </row>
    <row r="665" spans="1:33" s="18" customFormat="1" ht="47.25" customHeight="1">
      <c r="A665" s="12" t="s">
        <v>187</v>
      </c>
      <c r="B665" s="13" t="s">
        <v>188</v>
      </c>
      <c r="C665" s="14" t="s">
        <v>395</v>
      </c>
      <c r="D665" s="15" t="s">
        <v>13</v>
      </c>
      <c r="E665" s="16" t="s">
        <v>99</v>
      </c>
      <c r="F665" s="16" t="s">
        <v>1172</v>
      </c>
      <c r="G665" s="17">
        <v>1501.87</v>
      </c>
      <c r="H665" s="17">
        <v>1501.87</v>
      </c>
      <c r="I665" s="17">
        <v>1501.87</v>
      </c>
      <c r="AG665" s="19"/>
    </row>
    <row r="666" spans="1:33" s="18" customFormat="1" ht="47.25" customHeight="1">
      <c r="A666" s="12" t="s">
        <v>187</v>
      </c>
      <c r="B666" s="13" t="s">
        <v>188</v>
      </c>
      <c r="C666" s="14" t="s">
        <v>395</v>
      </c>
      <c r="D666" s="15" t="s">
        <v>13</v>
      </c>
      <c r="E666" s="16" t="s">
        <v>99</v>
      </c>
      <c r="F666" s="16" t="s">
        <v>1173</v>
      </c>
      <c r="G666" s="17">
        <v>79430.13</v>
      </c>
      <c r="H666" s="17">
        <v>79430.13</v>
      </c>
      <c r="I666" s="17">
        <v>79430.13</v>
      </c>
      <c r="AG666" s="19"/>
    </row>
    <row r="667" spans="1:33" s="18" customFormat="1" ht="47.25" customHeight="1">
      <c r="A667" s="12" t="s">
        <v>928</v>
      </c>
      <c r="B667" s="13">
        <v>7560567215</v>
      </c>
      <c r="C667" s="14" t="s">
        <v>1484</v>
      </c>
      <c r="D667" s="15" t="s">
        <v>13</v>
      </c>
      <c r="E667" s="16" t="s">
        <v>99</v>
      </c>
      <c r="F667" s="16" t="s">
        <v>1174</v>
      </c>
      <c r="G667" s="17">
        <v>1282.71</v>
      </c>
      <c r="H667" s="17">
        <v>0</v>
      </c>
      <c r="I667" s="17">
        <v>0</v>
      </c>
      <c r="AG667" s="19"/>
    </row>
    <row r="668" spans="1:33" s="18" customFormat="1" ht="47.25" customHeight="1">
      <c r="A668" s="12" t="s">
        <v>595</v>
      </c>
      <c r="B668" s="13">
        <v>38251108268</v>
      </c>
      <c r="C668" s="14" t="s">
        <v>1484</v>
      </c>
      <c r="D668" s="15" t="s">
        <v>13</v>
      </c>
      <c r="E668" s="16" t="s">
        <v>99</v>
      </c>
      <c r="F668" s="16" t="s">
        <v>1175</v>
      </c>
      <c r="G668" s="17">
        <v>1282.71</v>
      </c>
      <c r="H668" s="17">
        <v>0</v>
      </c>
      <c r="I668" s="17">
        <v>0</v>
      </c>
      <c r="AG668" s="19"/>
    </row>
    <row r="669" spans="1:33" s="18" customFormat="1" ht="47.25" customHeight="1">
      <c r="A669" s="12" t="s">
        <v>187</v>
      </c>
      <c r="B669" s="13" t="s">
        <v>188</v>
      </c>
      <c r="C669" s="14" t="s">
        <v>339</v>
      </c>
      <c r="D669" s="15" t="s">
        <v>13</v>
      </c>
      <c r="E669" s="16" t="s">
        <v>99</v>
      </c>
      <c r="F669" s="16" t="s">
        <v>1176</v>
      </c>
      <c r="G669" s="17">
        <v>329173.60000000003</v>
      </c>
      <c r="H669" s="17">
        <v>329173.60000000003</v>
      </c>
      <c r="I669" s="17">
        <v>329173.60000000003</v>
      </c>
      <c r="AG669" s="19"/>
    </row>
    <row r="670" spans="1:33" s="18" customFormat="1" ht="47.25" customHeight="1">
      <c r="A670" s="12" t="s">
        <v>187</v>
      </c>
      <c r="B670" s="13" t="s">
        <v>188</v>
      </c>
      <c r="C670" s="14" t="s">
        <v>1485</v>
      </c>
      <c r="D670" s="15" t="s">
        <v>13</v>
      </c>
      <c r="E670" s="16" t="s">
        <v>99</v>
      </c>
      <c r="F670" s="16" t="s">
        <v>1177</v>
      </c>
      <c r="G670" s="17">
        <v>19500</v>
      </c>
      <c r="H670" s="17">
        <v>19500</v>
      </c>
      <c r="I670" s="17">
        <v>19500</v>
      </c>
      <c r="AG670" s="19"/>
    </row>
    <row r="671" spans="1:33" s="18" customFormat="1" ht="47.25" customHeight="1">
      <c r="A671" s="12" t="s">
        <v>187</v>
      </c>
      <c r="B671" s="13" t="s">
        <v>188</v>
      </c>
      <c r="C671" s="14" t="s">
        <v>219</v>
      </c>
      <c r="D671" s="15" t="s">
        <v>13</v>
      </c>
      <c r="E671" s="16" t="s">
        <v>99</v>
      </c>
      <c r="F671" s="16" t="s">
        <v>1178</v>
      </c>
      <c r="G671" s="17">
        <v>69509.58</v>
      </c>
      <c r="H671" s="17">
        <v>69509.58</v>
      </c>
      <c r="I671" s="17">
        <v>69509.58</v>
      </c>
      <c r="AG671" s="19"/>
    </row>
    <row r="672" spans="1:33" s="18" customFormat="1" ht="47.25" customHeight="1">
      <c r="A672" s="12" t="s">
        <v>187</v>
      </c>
      <c r="B672" s="13" t="s">
        <v>188</v>
      </c>
      <c r="C672" s="14" t="s">
        <v>219</v>
      </c>
      <c r="D672" s="15" t="s">
        <v>13</v>
      </c>
      <c r="E672" s="16" t="s">
        <v>99</v>
      </c>
      <c r="F672" s="16" t="s">
        <v>1179</v>
      </c>
      <c r="G672" s="17">
        <v>8722.81</v>
      </c>
      <c r="H672" s="17">
        <v>8722.81</v>
      </c>
      <c r="I672" s="17">
        <v>8722.81</v>
      </c>
      <c r="AG672" s="19"/>
    </row>
    <row r="673" spans="1:33" s="18" customFormat="1" ht="47.25" customHeight="1">
      <c r="A673" s="12" t="s">
        <v>187</v>
      </c>
      <c r="B673" s="13" t="s">
        <v>188</v>
      </c>
      <c r="C673" s="14" t="s">
        <v>219</v>
      </c>
      <c r="D673" s="15" t="s">
        <v>13</v>
      </c>
      <c r="E673" s="16" t="s">
        <v>99</v>
      </c>
      <c r="F673" s="16" t="s">
        <v>1180</v>
      </c>
      <c r="G673" s="17">
        <v>20882.04</v>
      </c>
      <c r="H673" s="17">
        <v>20882.04</v>
      </c>
      <c r="I673" s="17">
        <v>20882.04</v>
      </c>
      <c r="AG673" s="19"/>
    </row>
    <row r="674" spans="1:33" s="18" customFormat="1" ht="47.25" customHeight="1">
      <c r="A674" s="12" t="s">
        <v>187</v>
      </c>
      <c r="B674" s="13" t="s">
        <v>188</v>
      </c>
      <c r="C674" s="14" t="s">
        <v>219</v>
      </c>
      <c r="D674" s="15" t="s">
        <v>13</v>
      </c>
      <c r="E674" s="16" t="s">
        <v>99</v>
      </c>
      <c r="F674" s="16" t="s">
        <v>1181</v>
      </c>
      <c r="G674" s="17">
        <v>6721.37</v>
      </c>
      <c r="H674" s="17">
        <v>6721.37</v>
      </c>
      <c r="I674" s="17">
        <v>6721.37</v>
      </c>
      <c r="AG674" s="19"/>
    </row>
    <row r="675" spans="1:33" s="18" customFormat="1" ht="47.25" customHeight="1">
      <c r="A675" s="12" t="s">
        <v>187</v>
      </c>
      <c r="B675" s="13" t="s">
        <v>188</v>
      </c>
      <c r="C675" s="14" t="s">
        <v>219</v>
      </c>
      <c r="D675" s="15" t="s">
        <v>13</v>
      </c>
      <c r="E675" s="16" t="s">
        <v>99</v>
      </c>
      <c r="F675" s="16" t="s">
        <v>1182</v>
      </c>
      <c r="G675" s="17">
        <v>9226.02</v>
      </c>
      <c r="H675" s="17">
        <v>9226.02</v>
      </c>
      <c r="I675" s="17">
        <v>9226.02</v>
      </c>
      <c r="AG675" s="19"/>
    </row>
    <row r="676" spans="1:33" s="18" customFormat="1" ht="47.25" customHeight="1">
      <c r="A676" s="12" t="s">
        <v>187</v>
      </c>
      <c r="B676" s="13" t="s">
        <v>188</v>
      </c>
      <c r="C676" s="14" t="s">
        <v>219</v>
      </c>
      <c r="D676" s="15" t="s">
        <v>13</v>
      </c>
      <c r="E676" s="16" t="s">
        <v>99</v>
      </c>
      <c r="F676" s="16" t="s">
        <v>1183</v>
      </c>
      <c r="G676" s="17">
        <v>12303.27</v>
      </c>
      <c r="H676" s="17">
        <v>0</v>
      </c>
      <c r="I676" s="17">
        <v>0</v>
      </c>
      <c r="AG676" s="19"/>
    </row>
    <row r="677" spans="1:33" s="18" customFormat="1" ht="47.25" customHeight="1">
      <c r="A677" s="12" t="s">
        <v>187</v>
      </c>
      <c r="B677" s="13" t="s">
        <v>188</v>
      </c>
      <c r="C677" s="14" t="s">
        <v>339</v>
      </c>
      <c r="D677" s="15" t="s">
        <v>13</v>
      </c>
      <c r="E677" s="16" t="s">
        <v>99</v>
      </c>
      <c r="F677" s="16" t="s">
        <v>1184</v>
      </c>
      <c r="G677" s="17">
        <v>3465000</v>
      </c>
      <c r="H677" s="17">
        <v>0</v>
      </c>
      <c r="I677" s="17">
        <v>0</v>
      </c>
      <c r="AG677" s="19"/>
    </row>
    <row r="678" spans="1:33" s="18" customFormat="1" ht="47.25" customHeight="1">
      <c r="A678" s="12" t="s">
        <v>187</v>
      </c>
      <c r="B678" s="13" t="s">
        <v>188</v>
      </c>
      <c r="C678" s="14" t="s">
        <v>339</v>
      </c>
      <c r="D678" s="15" t="s">
        <v>13</v>
      </c>
      <c r="E678" s="16" t="s">
        <v>99</v>
      </c>
      <c r="F678" s="16" t="s">
        <v>1185</v>
      </c>
      <c r="G678" s="17">
        <v>65306.73</v>
      </c>
      <c r="H678" s="17">
        <v>0</v>
      </c>
      <c r="I678" s="17">
        <v>0</v>
      </c>
      <c r="AG678" s="19"/>
    </row>
    <row r="679" spans="1:33" s="18" customFormat="1" ht="47.25" customHeight="1">
      <c r="A679" s="12" t="s">
        <v>187</v>
      </c>
      <c r="B679" s="13" t="s">
        <v>188</v>
      </c>
      <c r="C679" s="14" t="s">
        <v>254</v>
      </c>
      <c r="D679" s="15" t="s">
        <v>13</v>
      </c>
      <c r="E679" s="16" t="s">
        <v>99</v>
      </c>
      <c r="F679" s="16" t="s">
        <v>1186</v>
      </c>
      <c r="G679" s="17">
        <v>73872.44</v>
      </c>
      <c r="H679" s="17">
        <v>0</v>
      </c>
      <c r="I679" s="17">
        <v>0</v>
      </c>
      <c r="AG679" s="19"/>
    </row>
    <row r="680" spans="1:33" s="18" customFormat="1" ht="47.25" customHeight="1">
      <c r="A680" s="12" t="s">
        <v>187</v>
      </c>
      <c r="B680" s="13" t="s">
        <v>188</v>
      </c>
      <c r="C680" s="14" t="s">
        <v>254</v>
      </c>
      <c r="D680" s="15" t="s">
        <v>13</v>
      </c>
      <c r="E680" s="16" t="s">
        <v>99</v>
      </c>
      <c r="F680" s="16" t="s">
        <v>1187</v>
      </c>
      <c r="G680" s="17">
        <v>4935.36</v>
      </c>
      <c r="H680" s="17">
        <v>0</v>
      </c>
      <c r="I680" s="17">
        <v>0</v>
      </c>
      <c r="AG680" s="19"/>
    </row>
    <row r="681" spans="1:33" s="18" customFormat="1" ht="47.25" customHeight="1">
      <c r="A681" s="12" t="s">
        <v>187</v>
      </c>
      <c r="B681" s="13" t="s">
        <v>188</v>
      </c>
      <c r="C681" s="14" t="s">
        <v>254</v>
      </c>
      <c r="D681" s="15" t="s">
        <v>13</v>
      </c>
      <c r="E681" s="16" t="s">
        <v>99</v>
      </c>
      <c r="F681" s="16" t="s">
        <v>1188</v>
      </c>
      <c r="G681" s="17">
        <v>2425.39</v>
      </c>
      <c r="H681" s="17">
        <v>0</v>
      </c>
      <c r="I681" s="17">
        <v>0</v>
      </c>
      <c r="AG681" s="19"/>
    </row>
    <row r="682" spans="1:33" s="18" customFormat="1" ht="47.25" customHeight="1">
      <c r="A682" s="12" t="s">
        <v>187</v>
      </c>
      <c r="B682" s="13" t="s">
        <v>188</v>
      </c>
      <c r="C682" s="14" t="s">
        <v>339</v>
      </c>
      <c r="D682" s="15" t="s">
        <v>13</v>
      </c>
      <c r="E682" s="16" t="s">
        <v>99</v>
      </c>
      <c r="F682" s="16" t="s">
        <v>1189</v>
      </c>
      <c r="G682" s="17">
        <v>38028.17</v>
      </c>
      <c r="H682" s="17">
        <v>0</v>
      </c>
      <c r="I682" s="17">
        <v>0</v>
      </c>
      <c r="AG682" s="19"/>
    </row>
    <row r="683" spans="1:33" s="18" customFormat="1" ht="47.25" customHeight="1">
      <c r="A683" s="12" t="s">
        <v>187</v>
      </c>
      <c r="B683" s="13" t="s">
        <v>188</v>
      </c>
      <c r="C683" s="14" t="s">
        <v>336</v>
      </c>
      <c r="D683" s="15" t="s">
        <v>13</v>
      </c>
      <c r="E683" s="16" t="s">
        <v>99</v>
      </c>
      <c r="F683" s="16" t="s">
        <v>1190</v>
      </c>
      <c r="G683" s="17">
        <v>2560000</v>
      </c>
      <c r="H683" s="17">
        <v>0</v>
      </c>
      <c r="I683" s="17">
        <v>0</v>
      </c>
      <c r="AG683" s="19"/>
    </row>
    <row r="684" spans="1:33" s="18" customFormat="1" ht="47.25" customHeight="1">
      <c r="A684" s="12" t="s">
        <v>187</v>
      </c>
      <c r="B684" s="13" t="s">
        <v>188</v>
      </c>
      <c r="C684" s="14" t="s">
        <v>336</v>
      </c>
      <c r="D684" s="15" t="s">
        <v>13</v>
      </c>
      <c r="E684" s="16" t="s">
        <v>99</v>
      </c>
      <c r="F684" s="16" t="s">
        <v>1191</v>
      </c>
      <c r="G684" s="17">
        <v>17050.47</v>
      </c>
      <c r="H684" s="17">
        <v>0</v>
      </c>
      <c r="I684" s="17">
        <v>0</v>
      </c>
      <c r="AG684" s="19"/>
    </row>
    <row r="685" spans="1:33" s="18" customFormat="1" ht="47.25" customHeight="1">
      <c r="A685" s="12" t="s">
        <v>925</v>
      </c>
      <c r="B685" s="13">
        <v>52075494215</v>
      </c>
      <c r="C685" s="14" t="s">
        <v>1486</v>
      </c>
      <c r="D685" s="15" t="s">
        <v>13</v>
      </c>
      <c r="E685" s="16" t="s">
        <v>99</v>
      </c>
      <c r="F685" s="16" t="s">
        <v>1192</v>
      </c>
      <c r="G685" s="17">
        <v>1710.28</v>
      </c>
      <c r="H685" s="17">
        <v>0</v>
      </c>
      <c r="I685" s="17">
        <v>0</v>
      </c>
      <c r="AG685" s="19"/>
    </row>
    <row r="686" spans="1:33" s="18" customFormat="1" ht="47.25" customHeight="1">
      <c r="A686" s="12" t="s">
        <v>1193</v>
      </c>
      <c r="B686" s="13">
        <v>1207219000129</v>
      </c>
      <c r="C686" s="14" t="s">
        <v>1487</v>
      </c>
      <c r="D686" s="15" t="s">
        <v>13</v>
      </c>
      <c r="E686" s="16" t="s">
        <v>43</v>
      </c>
      <c r="F686" s="16" t="s">
        <v>1194</v>
      </c>
      <c r="G686" s="17">
        <v>115223</v>
      </c>
      <c r="H686" s="17">
        <v>0</v>
      </c>
      <c r="I686" s="17">
        <v>0</v>
      </c>
      <c r="AG686" s="19"/>
    </row>
    <row r="687" spans="1:33" s="18" customFormat="1" ht="47.25" customHeight="1">
      <c r="A687" s="12" t="s">
        <v>137</v>
      </c>
      <c r="B687" s="13">
        <v>29979036001031</v>
      </c>
      <c r="C687" s="14" t="s">
        <v>235</v>
      </c>
      <c r="D687" s="15" t="s">
        <v>13</v>
      </c>
      <c r="E687" s="16" t="s">
        <v>99</v>
      </c>
      <c r="F687" s="16" t="s">
        <v>1195</v>
      </c>
      <c r="G687" s="17">
        <v>104.3</v>
      </c>
      <c r="H687" s="17">
        <v>0</v>
      </c>
      <c r="I687" s="17">
        <v>0</v>
      </c>
      <c r="AG687" s="19"/>
    </row>
    <row r="688" spans="1:9" ht="21.75" customHeight="1">
      <c r="A688" s="27" t="s">
        <v>1196</v>
      </c>
      <c r="B688" s="28"/>
      <c r="C688" s="28"/>
      <c r="D688" s="29"/>
      <c r="E688" s="29"/>
      <c r="F688" s="29"/>
      <c r="G688" s="30">
        <f>SUM(G7:G687)</f>
        <v>175250888.96999994</v>
      </c>
      <c r="H688" s="30">
        <f>SUM(H7:H687)</f>
        <v>19104213.380000006</v>
      </c>
      <c r="I688" s="30">
        <f>SUM(I7:I687)</f>
        <v>146265407.62999976</v>
      </c>
    </row>
    <row r="689" spans="1:9" ht="12" customHeight="1">
      <c r="A689" s="31"/>
      <c r="B689" s="32"/>
      <c r="C689" s="32"/>
      <c r="D689" s="33"/>
      <c r="E689" s="34"/>
      <c r="F689" s="34"/>
      <c r="G689" s="35"/>
      <c r="H689" s="35"/>
      <c r="I689" s="35"/>
    </row>
    <row r="690" spans="1:9" ht="18.75" customHeight="1">
      <c r="A690" s="118">
        <v>43252</v>
      </c>
      <c r="B690" s="118"/>
      <c r="C690" s="118"/>
      <c r="D690" s="118"/>
      <c r="E690" s="118"/>
      <c r="F690" s="118"/>
      <c r="G690" s="118"/>
      <c r="H690" s="118"/>
      <c r="I690" s="118"/>
    </row>
    <row r="691" spans="1:9" ht="18" customHeight="1">
      <c r="A691" s="121" t="s">
        <v>1197</v>
      </c>
      <c r="B691" s="121"/>
      <c r="C691" s="121"/>
      <c r="D691" s="121"/>
      <c r="E691" s="121"/>
      <c r="F691" s="121"/>
      <c r="G691" s="121"/>
      <c r="H691" s="121"/>
      <c r="I691" s="121"/>
    </row>
    <row r="692" spans="1:9" ht="18" customHeight="1">
      <c r="A692" s="36" t="s">
        <v>2</v>
      </c>
      <c r="B692" s="36" t="s">
        <v>3</v>
      </c>
      <c r="C692" s="36" t="s">
        <v>4</v>
      </c>
      <c r="D692" s="36" t="s">
        <v>5</v>
      </c>
      <c r="E692" s="36" t="s">
        <v>6</v>
      </c>
      <c r="F692" s="36" t="s">
        <v>7</v>
      </c>
      <c r="G692" s="36" t="s">
        <v>8</v>
      </c>
      <c r="H692" s="36" t="s">
        <v>9</v>
      </c>
      <c r="I692" s="37" t="s">
        <v>10</v>
      </c>
    </row>
    <row r="693" spans="1:9" s="21" customFormat="1" ht="75" customHeight="1">
      <c r="A693" s="12" t="s">
        <v>1198</v>
      </c>
      <c r="B693" s="13" t="s">
        <v>1199</v>
      </c>
      <c r="C693" s="14" t="s">
        <v>1200</v>
      </c>
      <c r="D693" s="15" t="s">
        <v>13</v>
      </c>
      <c r="E693" s="16" t="s">
        <v>14</v>
      </c>
      <c r="F693" s="16" t="s">
        <v>1201</v>
      </c>
      <c r="G693" s="17">
        <v>0</v>
      </c>
      <c r="H693" s="17">
        <v>0</v>
      </c>
      <c r="I693" s="17">
        <v>6225.74</v>
      </c>
    </row>
    <row r="694" spans="1:9" s="21" customFormat="1" ht="75" customHeight="1">
      <c r="A694" s="12" t="s">
        <v>1198</v>
      </c>
      <c r="B694" s="13" t="s">
        <v>1199</v>
      </c>
      <c r="C694" s="14" t="s">
        <v>1202</v>
      </c>
      <c r="D694" s="15" t="s">
        <v>13</v>
      </c>
      <c r="E694" s="16" t="s">
        <v>14</v>
      </c>
      <c r="F694" s="16" t="s">
        <v>1203</v>
      </c>
      <c r="G694" s="17">
        <v>0</v>
      </c>
      <c r="H694" s="17">
        <v>0</v>
      </c>
      <c r="I694" s="17">
        <v>21.27</v>
      </c>
    </row>
    <row r="695" spans="1:9" s="21" customFormat="1" ht="75" customHeight="1">
      <c r="A695" s="12" t="s">
        <v>1204</v>
      </c>
      <c r="B695" s="13" t="s">
        <v>1205</v>
      </c>
      <c r="C695" s="14" t="s">
        <v>1206</v>
      </c>
      <c r="D695" s="15" t="s">
        <v>21</v>
      </c>
      <c r="E695" s="16" t="s">
        <v>22</v>
      </c>
      <c r="F695" s="16" t="s">
        <v>1207</v>
      </c>
      <c r="G695" s="17">
        <v>0</v>
      </c>
      <c r="H695" s="17">
        <v>0</v>
      </c>
      <c r="I695" s="17">
        <v>6327.06</v>
      </c>
    </row>
    <row r="696" spans="1:9" s="21" customFormat="1" ht="75" customHeight="1">
      <c r="A696" s="12" t="s">
        <v>1204</v>
      </c>
      <c r="B696" s="13" t="s">
        <v>1205</v>
      </c>
      <c r="C696" s="14" t="s">
        <v>1208</v>
      </c>
      <c r="D696" s="15" t="s">
        <v>13</v>
      </c>
      <c r="E696" s="16" t="s">
        <v>14</v>
      </c>
      <c r="F696" s="16" t="s">
        <v>1209</v>
      </c>
      <c r="G696" s="17">
        <v>0</v>
      </c>
      <c r="H696" s="17">
        <v>0</v>
      </c>
      <c r="I696" s="17">
        <f>3855.58+2809.43</f>
        <v>6665.01</v>
      </c>
    </row>
    <row r="697" spans="1:9" s="21" customFormat="1" ht="75" customHeight="1">
      <c r="A697" s="12" t="s">
        <v>1210</v>
      </c>
      <c r="B697" s="13" t="s">
        <v>1211</v>
      </c>
      <c r="C697" s="14" t="s">
        <v>1212</v>
      </c>
      <c r="D697" s="15" t="s">
        <v>21</v>
      </c>
      <c r="E697" s="16" t="s">
        <v>22</v>
      </c>
      <c r="F697" s="16" t="s">
        <v>1213</v>
      </c>
      <c r="G697" s="17">
        <v>0</v>
      </c>
      <c r="H697" s="17">
        <v>0</v>
      </c>
      <c r="I697" s="17">
        <f>1762.5+2937.5</f>
        <v>4700</v>
      </c>
    </row>
    <row r="698" spans="1:9" s="21" customFormat="1" ht="75" customHeight="1">
      <c r="A698" s="12" t="s">
        <v>1214</v>
      </c>
      <c r="B698" s="13" t="s">
        <v>1215</v>
      </c>
      <c r="C698" s="14" t="s">
        <v>1216</v>
      </c>
      <c r="D698" s="15" t="s">
        <v>13</v>
      </c>
      <c r="E698" s="16" t="s">
        <v>14</v>
      </c>
      <c r="F698" s="16" t="s">
        <v>1217</v>
      </c>
      <c r="G698" s="17">
        <v>0</v>
      </c>
      <c r="H698" s="17">
        <v>0</v>
      </c>
      <c r="I698" s="17">
        <v>10052.06</v>
      </c>
    </row>
    <row r="699" spans="1:9" s="21" customFormat="1" ht="75" customHeight="1">
      <c r="A699" s="12" t="s">
        <v>1218</v>
      </c>
      <c r="B699" s="13" t="s">
        <v>1219</v>
      </c>
      <c r="C699" s="14" t="s">
        <v>1220</v>
      </c>
      <c r="D699" s="15" t="s">
        <v>21</v>
      </c>
      <c r="E699" s="16" t="s">
        <v>57</v>
      </c>
      <c r="F699" s="16" t="s">
        <v>1221</v>
      </c>
      <c r="G699" s="17">
        <v>0</v>
      </c>
      <c r="H699" s="17">
        <v>0</v>
      </c>
      <c r="I699" s="17">
        <v>6666</v>
      </c>
    </row>
    <row r="700" spans="1:9" s="21" customFormat="1" ht="75" customHeight="1">
      <c r="A700" s="12" t="s">
        <v>1204</v>
      </c>
      <c r="B700" s="13" t="s">
        <v>1205</v>
      </c>
      <c r="C700" s="14" t="s">
        <v>1222</v>
      </c>
      <c r="D700" s="15" t="s">
        <v>21</v>
      </c>
      <c r="E700" s="16" t="s">
        <v>22</v>
      </c>
      <c r="F700" s="16" t="s">
        <v>1223</v>
      </c>
      <c r="G700" s="17">
        <v>0</v>
      </c>
      <c r="H700" s="17">
        <v>0</v>
      </c>
      <c r="I700" s="17">
        <v>294</v>
      </c>
    </row>
    <row r="701" spans="1:9" s="21" customFormat="1" ht="75" customHeight="1">
      <c r="A701" s="12" t="s">
        <v>1224</v>
      </c>
      <c r="B701" s="13" t="s">
        <v>1225</v>
      </c>
      <c r="C701" s="14" t="s">
        <v>1226</v>
      </c>
      <c r="D701" s="15" t="s">
        <v>21</v>
      </c>
      <c r="E701" s="16" t="s">
        <v>22</v>
      </c>
      <c r="F701" s="16" t="s">
        <v>1227</v>
      </c>
      <c r="G701" s="17">
        <v>0</v>
      </c>
      <c r="H701" s="17">
        <v>0</v>
      </c>
      <c r="I701" s="17">
        <f>400+950+550</f>
        <v>1900</v>
      </c>
    </row>
    <row r="702" spans="1:9" s="21" customFormat="1" ht="75" customHeight="1">
      <c r="A702" s="12" t="s">
        <v>1228</v>
      </c>
      <c r="B702" s="13">
        <v>7870937000186</v>
      </c>
      <c r="C702" s="14" t="s">
        <v>1229</v>
      </c>
      <c r="D702" s="15" t="s">
        <v>21</v>
      </c>
      <c r="E702" s="16" t="s">
        <v>22</v>
      </c>
      <c r="F702" s="16" t="s">
        <v>1230</v>
      </c>
      <c r="G702" s="17">
        <v>0</v>
      </c>
      <c r="H702" s="17">
        <v>0</v>
      </c>
      <c r="I702" s="17">
        <v>3435</v>
      </c>
    </row>
    <row r="703" spans="1:9" s="21" customFormat="1" ht="75" customHeight="1">
      <c r="A703" s="12" t="s">
        <v>1231</v>
      </c>
      <c r="B703" s="13" t="s">
        <v>1232</v>
      </c>
      <c r="C703" s="14" t="s">
        <v>1233</v>
      </c>
      <c r="D703" s="15" t="s">
        <v>21</v>
      </c>
      <c r="E703" s="16" t="s">
        <v>22</v>
      </c>
      <c r="F703" s="16" t="s">
        <v>1234</v>
      </c>
      <c r="G703" s="17">
        <v>0</v>
      </c>
      <c r="H703" s="17">
        <v>0</v>
      </c>
      <c r="I703" s="17">
        <f>1626.67+3050</f>
        <v>4676.67</v>
      </c>
    </row>
    <row r="704" spans="1:9" s="21" customFormat="1" ht="75" customHeight="1">
      <c r="A704" s="12" t="s">
        <v>1235</v>
      </c>
      <c r="B704" s="13" t="s">
        <v>1236</v>
      </c>
      <c r="C704" s="14" t="s">
        <v>1237</v>
      </c>
      <c r="D704" s="15" t="s">
        <v>13</v>
      </c>
      <c r="E704" s="16" t="s">
        <v>1238</v>
      </c>
      <c r="F704" s="16" t="s">
        <v>1239</v>
      </c>
      <c r="G704" s="17">
        <v>0</v>
      </c>
      <c r="H704" s="17">
        <v>0</v>
      </c>
      <c r="I704" s="17">
        <v>50740.85</v>
      </c>
    </row>
    <row r="705" spans="1:9" s="21" customFormat="1" ht="75" customHeight="1">
      <c r="A705" s="12" t="s">
        <v>1240</v>
      </c>
      <c r="B705" s="13" t="s">
        <v>1241</v>
      </c>
      <c r="C705" s="14" t="s">
        <v>1242</v>
      </c>
      <c r="D705" s="15" t="s">
        <v>21</v>
      </c>
      <c r="E705" s="16" t="s">
        <v>57</v>
      </c>
      <c r="F705" s="16" t="s">
        <v>1243</v>
      </c>
      <c r="G705" s="17">
        <v>0</v>
      </c>
      <c r="H705" s="17">
        <v>0</v>
      </c>
      <c r="I705" s="17">
        <v>94121.53</v>
      </c>
    </row>
    <row r="706" spans="1:9" s="21" customFormat="1" ht="75" customHeight="1">
      <c r="A706" s="12" t="s">
        <v>1244</v>
      </c>
      <c r="B706" s="13">
        <v>1554285000175</v>
      </c>
      <c r="C706" s="14" t="s">
        <v>1245</v>
      </c>
      <c r="D706" s="15" t="s">
        <v>21</v>
      </c>
      <c r="E706" s="16" t="s">
        <v>1246</v>
      </c>
      <c r="F706" s="16" t="s">
        <v>1247</v>
      </c>
      <c r="G706" s="17">
        <v>0</v>
      </c>
      <c r="H706" s="17">
        <v>0</v>
      </c>
      <c r="I706" s="17">
        <v>4000</v>
      </c>
    </row>
    <row r="707" spans="1:9" s="21" customFormat="1" ht="75" customHeight="1">
      <c r="A707" s="12" t="s">
        <v>1248</v>
      </c>
      <c r="B707" s="13" t="s">
        <v>1249</v>
      </c>
      <c r="C707" s="14" t="s">
        <v>1250</v>
      </c>
      <c r="D707" s="15" t="s">
        <v>21</v>
      </c>
      <c r="E707" s="16" t="s">
        <v>57</v>
      </c>
      <c r="F707" s="16" t="s">
        <v>1251</v>
      </c>
      <c r="G707" s="17">
        <v>0</v>
      </c>
      <c r="H707" s="17">
        <v>0</v>
      </c>
      <c r="I707" s="17">
        <f>22412.1+47701.83</f>
        <v>70113.93</v>
      </c>
    </row>
    <row r="708" spans="1:9" s="21" customFormat="1" ht="75" customHeight="1">
      <c r="A708" s="12" t="s">
        <v>1252</v>
      </c>
      <c r="B708" s="13" t="s">
        <v>1253</v>
      </c>
      <c r="C708" s="14" t="s">
        <v>1254</v>
      </c>
      <c r="D708" s="15" t="s">
        <v>21</v>
      </c>
      <c r="E708" s="16" t="s">
        <v>22</v>
      </c>
      <c r="F708" s="16" t="s">
        <v>1255</v>
      </c>
      <c r="G708" s="17">
        <v>0</v>
      </c>
      <c r="H708" s="17">
        <v>0</v>
      </c>
      <c r="I708" s="17">
        <v>34905</v>
      </c>
    </row>
    <row r="709" spans="1:9" s="21" customFormat="1" ht="75" customHeight="1">
      <c r="A709" s="12" t="s">
        <v>1256</v>
      </c>
      <c r="B709" s="13" t="s">
        <v>1257</v>
      </c>
      <c r="C709" s="14" t="s">
        <v>1258</v>
      </c>
      <c r="D709" s="15" t="s">
        <v>13</v>
      </c>
      <c r="E709" s="16" t="s">
        <v>1238</v>
      </c>
      <c r="F709" s="16" t="s">
        <v>1259</v>
      </c>
      <c r="G709" s="17">
        <v>0</v>
      </c>
      <c r="H709" s="17">
        <v>0</v>
      </c>
      <c r="I709" s="17">
        <v>3459.84</v>
      </c>
    </row>
    <row r="710" spans="1:9" s="21" customFormat="1" ht="75" customHeight="1">
      <c r="A710" s="12" t="s">
        <v>1260</v>
      </c>
      <c r="B710" s="13">
        <v>8219232000147</v>
      </c>
      <c r="C710" s="14" t="s">
        <v>1261</v>
      </c>
      <c r="D710" s="15" t="s">
        <v>21</v>
      </c>
      <c r="E710" s="16" t="s">
        <v>57</v>
      </c>
      <c r="F710" s="16" t="s">
        <v>1262</v>
      </c>
      <c r="G710" s="17">
        <v>0</v>
      </c>
      <c r="H710" s="17">
        <v>0</v>
      </c>
      <c r="I710" s="17">
        <v>4316.66</v>
      </c>
    </row>
    <row r="711" spans="1:9" s="21" customFormat="1" ht="75" customHeight="1">
      <c r="A711" s="12" t="s">
        <v>1263</v>
      </c>
      <c r="B711" s="13" t="s">
        <v>1264</v>
      </c>
      <c r="C711" s="14" t="s">
        <v>1265</v>
      </c>
      <c r="D711" s="15" t="s">
        <v>13</v>
      </c>
      <c r="E711" s="16" t="s">
        <v>14</v>
      </c>
      <c r="F711" s="16" t="s">
        <v>1266</v>
      </c>
      <c r="G711" s="17">
        <v>0</v>
      </c>
      <c r="H711" s="17">
        <v>0</v>
      </c>
      <c r="I711" s="17">
        <v>5251.63</v>
      </c>
    </row>
    <row r="712" spans="1:9" s="21" customFormat="1" ht="75" customHeight="1">
      <c r="A712" s="12" t="s">
        <v>1198</v>
      </c>
      <c r="B712" s="13">
        <v>4407920000180</v>
      </c>
      <c r="C712" s="14" t="s">
        <v>1267</v>
      </c>
      <c r="D712" s="15" t="s">
        <v>13</v>
      </c>
      <c r="E712" s="16" t="s">
        <v>14</v>
      </c>
      <c r="F712" s="16" t="s">
        <v>1268</v>
      </c>
      <c r="G712" s="17">
        <v>0</v>
      </c>
      <c r="H712" s="17">
        <v>0</v>
      </c>
      <c r="I712" s="17">
        <v>877.23</v>
      </c>
    </row>
    <row r="713" spans="1:9" s="21" customFormat="1" ht="75" customHeight="1">
      <c r="A713" s="12" t="s">
        <v>1235</v>
      </c>
      <c r="B713" s="13" t="s">
        <v>1236</v>
      </c>
      <c r="C713" s="14" t="s">
        <v>1269</v>
      </c>
      <c r="D713" s="15" t="s">
        <v>13</v>
      </c>
      <c r="E713" s="16" t="s">
        <v>1238</v>
      </c>
      <c r="F713" s="16" t="s">
        <v>1270</v>
      </c>
      <c r="G713" s="17">
        <v>0</v>
      </c>
      <c r="H713" s="17">
        <v>0</v>
      </c>
      <c r="I713" s="17">
        <v>4818.05</v>
      </c>
    </row>
    <row r="714" spans="1:9" s="21" customFormat="1" ht="75" customHeight="1">
      <c r="A714" s="12" t="s">
        <v>1271</v>
      </c>
      <c r="B714" s="13" t="s">
        <v>1272</v>
      </c>
      <c r="C714" s="14" t="s">
        <v>1273</v>
      </c>
      <c r="D714" s="15" t="s">
        <v>21</v>
      </c>
      <c r="E714" s="16" t="s">
        <v>57</v>
      </c>
      <c r="F714" s="16" t="s">
        <v>1274</v>
      </c>
      <c r="G714" s="17">
        <v>0</v>
      </c>
      <c r="H714" s="17">
        <v>0</v>
      </c>
      <c r="I714" s="17">
        <f>4800+15950</f>
        <v>20750</v>
      </c>
    </row>
    <row r="715" spans="1:9" s="21" customFormat="1" ht="75" customHeight="1">
      <c r="A715" s="12" t="s">
        <v>1275</v>
      </c>
      <c r="B715" s="13" t="s">
        <v>1276</v>
      </c>
      <c r="C715" s="14" t="s">
        <v>1277</v>
      </c>
      <c r="D715" s="15" t="s">
        <v>21</v>
      </c>
      <c r="E715" s="16" t="s">
        <v>57</v>
      </c>
      <c r="F715" s="16" t="s">
        <v>1278</v>
      </c>
      <c r="G715" s="17">
        <v>0</v>
      </c>
      <c r="H715" s="17">
        <v>0</v>
      </c>
      <c r="I715" s="17">
        <v>5112.97</v>
      </c>
    </row>
    <row r="716" spans="1:9" s="21" customFormat="1" ht="75" customHeight="1">
      <c r="A716" s="12" t="s">
        <v>1279</v>
      </c>
      <c r="B716" s="13" t="s">
        <v>1280</v>
      </c>
      <c r="C716" s="14" t="s">
        <v>1281</v>
      </c>
      <c r="D716" s="15" t="s">
        <v>13</v>
      </c>
      <c r="E716" s="16" t="s">
        <v>14</v>
      </c>
      <c r="F716" s="16" t="s">
        <v>1282</v>
      </c>
      <c r="G716" s="17">
        <v>0</v>
      </c>
      <c r="H716" s="17">
        <v>0</v>
      </c>
      <c r="I716" s="17">
        <v>90000</v>
      </c>
    </row>
    <row r="717" spans="1:9" s="21" customFormat="1" ht="75" customHeight="1">
      <c r="A717" s="12" t="s">
        <v>1283</v>
      </c>
      <c r="B717" s="13">
        <v>72381189000110</v>
      </c>
      <c r="C717" s="14" t="s">
        <v>1284</v>
      </c>
      <c r="D717" s="15" t="s">
        <v>21</v>
      </c>
      <c r="E717" s="16" t="s">
        <v>14</v>
      </c>
      <c r="F717" s="16" t="s">
        <v>1285</v>
      </c>
      <c r="G717" s="17">
        <v>0</v>
      </c>
      <c r="H717" s="17">
        <v>0</v>
      </c>
      <c r="I717" s="17">
        <v>2634.84</v>
      </c>
    </row>
    <row r="718" spans="1:9" s="21" customFormat="1" ht="75" customHeight="1">
      <c r="A718" s="12" t="s">
        <v>1231</v>
      </c>
      <c r="B718" s="13" t="s">
        <v>1232</v>
      </c>
      <c r="C718" s="14" t="s">
        <v>1286</v>
      </c>
      <c r="D718" s="15" t="s">
        <v>21</v>
      </c>
      <c r="E718" s="16" t="s">
        <v>22</v>
      </c>
      <c r="F718" s="16" t="s">
        <v>1287</v>
      </c>
      <c r="G718" s="17">
        <v>0</v>
      </c>
      <c r="H718" s="17">
        <v>0</v>
      </c>
      <c r="I718" s="17">
        <f>3050+3050+1424</f>
        <v>7524</v>
      </c>
    </row>
    <row r="719" spans="1:9" s="21" customFormat="1" ht="75" customHeight="1">
      <c r="A719" s="12" t="s">
        <v>1288</v>
      </c>
      <c r="B719" s="13" t="s">
        <v>1289</v>
      </c>
      <c r="C719" s="14" t="s">
        <v>1290</v>
      </c>
      <c r="D719" s="15" t="s">
        <v>21</v>
      </c>
      <c r="E719" s="16" t="s">
        <v>57</v>
      </c>
      <c r="F719" s="16" t="s">
        <v>1291</v>
      </c>
      <c r="G719" s="17">
        <v>0</v>
      </c>
      <c r="H719" s="17">
        <v>0</v>
      </c>
      <c r="I719" s="17">
        <v>16800</v>
      </c>
    </row>
    <row r="720" spans="1:9" s="21" customFormat="1" ht="75" customHeight="1">
      <c r="A720" s="12" t="s">
        <v>1292</v>
      </c>
      <c r="B720" s="13" t="s">
        <v>1293</v>
      </c>
      <c r="C720" s="14" t="s">
        <v>1294</v>
      </c>
      <c r="D720" s="15" t="s">
        <v>21</v>
      </c>
      <c r="E720" s="16" t="s">
        <v>57</v>
      </c>
      <c r="F720" s="16" t="s">
        <v>1295</v>
      </c>
      <c r="G720" s="17">
        <v>0</v>
      </c>
      <c r="H720" s="17">
        <v>0</v>
      </c>
      <c r="I720" s="17">
        <v>1867.48</v>
      </c>
    </row>
    <row r="721" spans="1:9" s="21" customFormat="1" ht="75" customHeight="1">
      <c r="A721" s="12" t="s">
        <v>1296</v>
      </c>
      <c r="B721" s="13" t="s">
        <v>1297</v>
      </c>
      <c r="C721" s="14" t="s">
        <v>1298</v>
      </c>
      <c r="D721" s="15" t="s">
        <v>21</v>
      </c>
      <c r="E721" s="16" t="s">
        <v>22</v>
      </c>
      <c r="F721" s="16" t="s">
        <v>1299</v>
      </c>
      <c r="G721" s="17">
        <v>0</v>
      </c>
      <c r="H721" s="17">
        <v>0</v>
      </c>
      <c r="I721" s="17">
        <v>228653.4</v>
      </c>
    </row>
    <row r="722" spans="1:9" s="21" customFormat="1" ht="75" customHeight="1">
      <c r="A722" s="12" t="s">
        <v>1300</v>
      </c>
      <c r="B722" s="13">
        <v>21634385000119</v>
      </c>
      <c r="C722" s="14" t="s">
        <v>1301</v>
      </c>
      <c r="D722" s="15" t="s">
        <v>21</v>
      </c>
      <c r="E722" s="16" t="s">
        <v>57</v>
      </c>
      <c r="F722" s="16" t="s">
        <v>1302</v>
      </c>
      <c r="G722" s="17">
        <v>0</v>
      </c>
      <c r="H722" s="17">
        <v>0</v>
      </c>
      <c r="I722" s="17">
        <v>1499</v>
      </c>
    </row>
    <row r="723" spans="1:9" s="21" customFormat="1" ht="75" customHeight="1">
      <c r="A723" s="12" t="s">
        <v>1300</v>
      </c>
      <c r="B723" s="13">
        <v>21634385000119</v>
      </c>
      <c r="C723" s="14" t="s">
        <v>1303</v>
      </c>
      <c r="D723" s="15" t="s">
        <v>21</v>
      </c>
      <c r="E723" s="16" t="s">
        <v>57</v>
      </c>
      <c r="F723" s="16" t="s">
        <v>1304</v>
      </c>
      <c r="G723" s="17">
        <v>0</v>
      </c>
      <c r="H723" s="17">
        <v>0</v>
      </c>
      <c r="I723" s="17">
        <v>1499</v>
      </c>
    </row>
    <row r="724" spans="1:9" s="21" customFormat="1" ht="75" customHeight="1">
      <c r="A724" s="12" t="s">
        <v>1305</v>
      </c>
      <c r="B724" s="13">
        <v>20268118000102</v>
      </c>
      <c r="C724" s="14" t="s">
        <v>1306</v>
      </c>
      <c r="D724" s="15" t="s">
        <v>21</v>
      </c>
      <c r="E724" s="16" t="s">
        <v>14</v>
      </c>
      <c r="F724" s="16" t="s">
        <v>1307</v>
      </c>
      <c r="G724" s="17">
        <v>0</v>
      </c>
      <c r="H724" s="17">
        <v>0</v>
      </c>
      <c r="I724" s="17">
        <v>3800</v>
      </c>
    </row>
    <row r="725" spans="1:9" s="21" customFormat="1" ht="75" customHeight="1">
      <c r="A725" s="12" t="s">
        <v>1308</v>
      </c>
      <c r="B725" s="13" t="s">
        <v>1309</v>
      </c>
      <c r="C725" s="14" t="s">
        <v>1310</v>
      </c>
      <c r="D725" s="15" t="s">
        <v>21</v>
      </c>
      <c r="E725" s="16" t="s">
        <v>22</v>
      </c>
      <c r="F725" s="16" t="s">
        <v>1311</v>
      </c>
      <c r="G725" s="17">
        <v>0</v>
      </c>
      <c r="H725" s="17">
        <v>0</v>
      </c>
      <c r="I725" s="17">
        <v>33200.92</v>
      </c>
    </row>
    <row r="726" spans="1:9" s="21" customFormat="1" ht="75" customHeight="1">
      <c r="A726" s="12" t="s">
        <v>1292</v>
      </c>
      <c r="B726" s="13" t="s">
        <v>1293</v>
      </c>
      <c r="C726" s="14" t="s">
        <v>1312</v>
      </c>
      <c r="D726" s="15" t="s">
        <v>21</v>
      </c>
      <c r="E726" s="16" t="s">
        <v>57</v>
      </c>
      <c r="F726" s="16" t="s">
        <v>1313</v>
      </c>
      <c r="G726" s="17">
        <v>0</v>
      </c>
      <c r="H726" s="17">
        <v>0</v>
      </c>
      <c r="I726" s="17">
        <v>2303.31</v>
      </c>
    </row>
    <row r="727" spans="1:9" s="21" customFormat="1" ht="75" customHeight="1">
      <c r="A727" s="12" t="s">
        <v>1314</v>
      </c>
      <c r="B727" s="13" t="s">
        <v>1315</v>
      </c>
      <c r="C727" s="14" t="s">
        <v>1312</v>
      </c>
      <c r="D727" s="15" t="s">
        <v>21</v>
      </c>
      <c r="E727" s="16" t="s">
        <v>57</v>
      </c>
      <c r="F727" s="16" t="s">
        <v>1316</v>
      </c>
      <c r="G727" s="17">
        <v>0</v>
      </c>
      <c r="H727" s="17">
        <v>0</v>
      </c>
      <c r="I727" s="17">
        <v>2797.9</v>
      </c>
    </row>
    <row r="728" spans="1:9" s="21" customFormat="1" ht="75" customHeight="1">
      <c r="A728" s="12" t="s">
        <v>1317</v>
      </c>
      <c r="B728" s="13" t="s">
        <v>1318</v>
      </c>
      <c r="C728" s="14" t="s">
        <v>1319</v>
      </c>
      <c r="D728" s="15" t="s">
        <v>21</v>
      </c>
      <c r="E728" s="16" t="s">
        <v>57</v>
      </c>
      <c r="F728" s="16" t="s">
        <v>1320</v>
      </c>
      <c r="G728" s="17">
        <v>0</v>
      </c>
      <c r="H728" s="17">
        <v>0</v>
      </c>
      <c r="I728" s="17">
        <v>1300</v>
      </c>
    </row>
    <row r="729" spans="1:9" s="21" customFormat="1" ht="75" customHeight="1">
      <c r="A729" s="12" t="s">
        <v>1321</v>
      </c>
      <c r="B729" s="13">
        <v>6536588000189</v>
      </c>
      <c r="C729" s="14" t="s">
        <v>1322</v>
      </c>
      <c r="D729" s="15" t="s">
        <v>21</v>
      </c>
      <c r="E729" s="16" t="s">
        <v>57</v>
      </c>
      <c r="F729" s="16" t="s">
        <v>1323</v>
      </c>
      <c r="G729" s="17">
        <v>0</v>
      </c>
      <c r="H729" s="17">
        <v>0</v>
      </c>
      <c r="I729" s="17">
        <v>679.2</v>
      </c>
    </row>
    <row r="730" spans="1:9" s="21" customFormat="1" ht="75" customHeight="1">
      <c r="A730" s="12" t="s">
        <v>1321</v>
      </c>
      <c r="B730" s="13">
        <v>6536588000189</v>
      </c>
      <c r="C730" s="14" t="s">
        <v>1324</v>
      </c>
      <c r="D730" s="15" t="s">
        <v>21</v>
      </c>
      <c r="E730" s="16" t="s">
        <v>57</v>
      </c>
      <c r="F730" s="16" t="s">
        <v>1325</v>
      </c>
      <c r="G730" s="17">
        <v>0</v>
      </c>
      <c r="H730" s="17">
        <v>0</v>
      </c>
      <c r="I730" s="17">
        <v>30616</v>
      </c>
    </row>
    <row r="731" spans="1:9" s="21" customFormat="1" ht="75" customHeight="1">
      <c r="A731" s="12" t="s">
        <v>1321</v>
      </c>
      <c r="B731" s="13">
        <v>6536588000189</v>
      </c>
      <c r="C731" s="14" t="s">
        <v>1322</v>
      </c>
      <c r="D731" s="15" t="s">
        <v>21</v>
      </c>
      <c r="E731" s="16" t="s">
        <v>57</v>
      </c>
      <c r="F731" s="16" t="s">
        <v>1326</v>
      </c>
      <c r="G731" s="17">
        <v>0</v>
      </c>
      <c r="H731" s="17">
        <v>0</v>
      </c>
      <c r="I731" s="17">
        <v>19412</v>
      </c>
    </row>
    <row r="732" spans="1:9" s="21" customFormat="1" ht="75" customHeight="1">
      <c r="A732" s="12" t="s">
        <v>1198</v>
      </c>
      <c r="B732" s="13" t="s">
        <v>1199</v>
      </c>
      <c r="C732" s="14" t="s">
        <v>1327</v>
      </c>
      <c r="D732" s="15" t="s">
        <v>13</v>
      </c>
      <c r="E732" s="16" t="s">
        <v>14</v>
      </c>
      <c r="F732" s="16" t="s">
        <v>1328</v>
      </c>
      <c r="G732" s="17">
        <v>0</v>
      </c>
      <c r="H732" s="17">
        <v>0</v>
      </c>
      <c r="I732" s="17">
        <v>9578.06</v>
      </c>
    </row>
    <row r="733" spans="1:9" s="21" customFormat="1" ht="75" customHeight="1">
      <c r="A733" s="12" t="s">
        <v>1329</v>
      </c>
      <c r="B733" s="13" t="s">
        <v>1318</v>
      </c>
      <c r="C733" s="14" t="s">
        <v>1330</v>
      </c>
      <c r="D733" s="15" t="s">
        <v>21</v>
      </c>
      <c r="E733" s="16" t="s">
        <v>57</v>
      </c>
      <c r="F733" s="16" t="s">
        <v>1331</v>
      </c>
      <c r="G733" s="17">
        <v>0</v>
      </c>
      <c r="H733" s="17">
        <v>0</v>
      </c>
      <c r="I733" s="17">
        <v>6020</v>
      </c>
    </row>
    <row r="734" spans="1:9" s="21" customFormat="1" ht="75" customHeight="1">
      <c r="A734" s="12" t="s">
        <v>1332</v>
      </c>
      <c r="B734" s="13" t="s">
        <v>1333</v>
      </c>
      <c r="C734" s="14" t="s">
        <v>1334</v>
      </c>
      <c r="D734" s="15" t="s">
        <v>21</v>
      </c>
      <c r="E734" s="16" t="s">
        <v>57</v>
      </c>
      <c r="F734" s="16" t="s">
        <v>1335</v>
      </c>
      <c r="G734" s="17">
        <v>0</v>
      </c>
      <c r="H734" s="17">
        <v>0</v>
      </c>
      <c r="I734" s="17">
        <v>6450</v>
      </c>
    </row>
    <row r="735" spans="1:9" s="21" customFormat="1" ht="75" customHeight="1">
      <c r="A735" s="12" t="s">
        <v>1336</v>
      </c>
      <c r="B735" s="13">
        <v>21735223000177</v>
      </c>
      <c r="C735" s="14" t="s">
        <v>1337</v>
      </c>
      <c r="D735" s="15" t="s">
        <v>21</v>
      </c>
      <c r="E735" s="16" t="s">
        <v>57</v>
      </c>
      <c r="F735" s="16" t="s">
        <v>1338</v>
      </c>
      <c r="G735" s="17">
        <v>0</v>
      </c>
      <c r="H735" s="17">
        <v>0</v>
      </c>
      <c r="I735" s="17">
        <v>634.8</v>
      </c>
    </row>
    <row r="736" spans="1:9" s="21" customFormat="1" ht="75" customHeight="1">
      <c r="A736" s="12" t="s">
        <v>1339</v>
      </c>
      <c r="B736" s="13">
        <v>10296571000179</v>
      </c>
      <c r="C736" s="14" t="s">
        <v>1340</v>
      </c>
      <c r="D736" s="15" t="s">
        <v>21</v>
      </c>
      <c r="E736" s="16" t="s">
        <v>57</v>
      </c>
      <c r="F736" s="16" t="s">
        <v>1341</v>
      </c>
      <c r="G736" s="17">
        <v>0</v>
      </c>
      <c r="H736" s="17">
        <v>0</v>
      </c>
      <c r="I736" s="17">
        <v>4054.1</v>
      </c>
    </row>
    <row r="737" spans="1:9" s="21" customFormat="1" ht="75" customHeight="1">
      <c r="A737" s="12" t="s">
        <v>1342</v>
      </c>
      <c r="B737" s="13" t="s">
        <v>1343</v>
      </c>
      <c r="C737" s="14" t="s">
        <v>1344</v>
      </c>
      <c r="D737" s="15" t="s">
        <v>21</v>
      </c>
      <c r="E737" s="16" t="s">
        <v>57</v>
      </c>
      <c r="F737" s="16" t="s">
        <v>1345</v>
      </c>
      <c r="G737" s="17">
        <v>0</v>
      </c>
      <c r="H737" s="17">
        <v>0</v>
      </c>
      <c r="I737" s="17">
        <v>1153.9</v>
      </c>
    </row>
    <row r="738" spans="1:9" s="21" customFormat="1" ht="75" customHeight="1">
      <c r="A738" s="12" t="s">
        <v>1346</v>
      </c>
      <c r="B738" s="13">
        <v>11175931000147</v>
      </c>
      <c r="C738" s="14" t="s">
        <v>1347</v>
      </c>
      <c r="D738" s="15" t="s">
        <v>21</v>
      </c>
      <c r="E738" s="16" t="s">
        <v>57</v>
      </c>
      <c r="F738" s="16" t="s">
        <v>1348</v>
      </c>
      <c r="G738" s="17">
        <v>0</v>
      </c>
      <c r="H738" s="17">
        <v>0</v>
      </c>
      <c r="I738" s="17">
        <v>1875.45</v>
      </c>
    </row>
    <row r="739" spans="1:9" s="21" customFormat="1" ht="75" customHeight="1">
      <c r="A739" s="12" t="s">
        <v>1336</v>
      </c>
      <c r="B739" s="13">
        <v>21735223000177</v>
      </c>
      <c r="C739" s="14" t="s">
        <v>1349</v>
      </c>
      <c r="D739" s="15" t="s">
        <v>21</v>
      </c>
      <c r="E739" s="16" t="s">
        <v>57</v>
      </c>
      <c r="F739" s="16" t="s">
        <v>1350</v>
      </c>
      <c r="G739" s="17">
        <v>0</v>
      </c>
      <c r="H739" s="17">
        <v>0</v>
      </c>
      <c r="I739" s="17">
        <v>1160</v>
      </c>
    </row>
    <row r="740" spans="1:9" s="21" customFormat="1" ht="75" customHeight="1">
      <c r="A740" s="12" t="s">
        <v>1339</v>
      </c>
      <c r="B740" s="13">
        <v>10296571000179</v>
      </c>
      <c r="C740" s="14" t="s">
        <v>1340</v>
      </c>
      <c r="D740" s="15" t="s">
        <v>21</v>
      </c>
      <c r="E740" s="16" t="s">
        <v>57</v>
      </c>
      <c r="F740" s="16" t="s">
        <v>1351</v>
      </c>
      <c r="G740" s="17">
        <v>0</v>
      </c>
      <c r="H740" s="17">
        <v>0</v>
      </c>
      <c r="I740" s="17">
        <v>3590.4</v>
      </c>
    </row>
    <row r="741" spans="1:9" s="21" customFormat="1" ht="75" customHeight="1">
      <c r="A741" s="12" t="s">
        <v>1352</v>
      </c>
      <c r="B741" s="13">
        <v>24616322000128</v>
      </c>
      <c r="C741" s="14" t="s">
        <v>1349</v>
      </c>
      <c r="D741" s="15" t="s">
        <v>21</v>
      </c>
      <c r="E741" s="16" t="s">
        <v>57</v>
      </c>
      <c r="F741" s="16" t="s">
        <v>1353</v>
      </c>
      <c r="G741" s="17">
        <v>0</v>
      </c>
      <c r="H741" s="17">
        <v>0</v>
      </c>
      <c r="I741" s="17">
        <v>1439.95</v>
      </c>
    </row>
    <row r="742" spans="1:9" s="21" customFormat="1" ht="75" customHeight="1">
      <c r="A742" s="12" t="s">
        <v>1354</v>
      </c>
      <c r="B742" s="13" t="s">
        <v>1355</v>
      </c>
      <c r="C742" s="14" t="s">
        <v>1356</v>
      </c>
      <c r="D742" s="15" t="s">
        <v>21</v>
      </c>
      <c r="E742" s="16" t="s">
        <v>57</v>
      </c>
      <c r="F742" s="16" t="s">
        <v>1357</v>
      </c>
      <c r="G742" s="17">
        <v>0</v>
      </c>
      <c r="H742" s="17">
        <v>0</v>
      </c>
      <c r="I742" s="17">
        <v>1980</v>
      </c>
    </row>
    <row r="743" spans="1:9" s="21" customFormat="1" ht="75" customHeight="1">
      <c r="A743" s="12" t="s">
        <v>1248</v>
      </c>
      <c r="B743" s="13">
        <v>4409637000197</v>
      </c>
      <c r="C743" s="14" t="s">
        <v>1358</v>
      </c>
      <c r="D743" s="15" t="s">
        <v>21</v>
      </c>
      <c r="E743" s="16" t="s">
        <v>57</v>
      </c>
      <c r="F743" s="16" t="s">
        <v>1359</v>
      </c>
      <c r="G743" s="17">
        <v>0</v>
      </c>
      <c r="H743" s="17">
        <v>0</v>
      </c>
      <c r="I743" s="17">
        <v>24980</v>
      </c>
    </row>
    <row r="744" spans="1:9" s="21" customFormat="1" ht="75" customHeight="1">
      <c r="A744" s="12" t="s">
        <v>1360</v>
      </c>
      <c r="B744" s="13">
        <v>4312369000190</v>
      </c>
      <c r="C744" s="14" t="s">
        <v>1361</v>
      </c>
      <c r="D744" s="15" t="s">
        <v>13</v>
      </c>
      <c r="E744" s="16" t="s">
        <v>99</v>
      </c>
      <c r="F744" s="16" t="s">
        <v>1362</v>
      </c>
      <c r="G744" s="17">
        <v>0</v>
      </c>
      <c r="H744" s="17">
        <v>0</v>
      </c>
      <c r="I744" s="17">
        <f>87698.87+23238.34</f>
        <v>110937.20999999999</v>
      </c>
    </row>
    <row r="745" spans="1:9" s="21" customFormat="1" ht="75" customHeight="1">
      <c r="A745" s="12" t="s">
        <v>1354</v>
      </c>
      <c r="B745" s="13" t="s">
        <v>1355</v>
      </c>
      <c r="C745" s="14" t="s">
        <v>1363</v>
      </c>
      <c r="D745" s="15" t="s">
        <v>21</v>
      </c>
      <c r="E745" s="16" t="s">
        <v>57</v>
      </c>
      <c r="F745" s="16" t="s">
        <v>1364</v>
      </c>
      <c r="G745" s="17">
        <v>0</v>
      </c>
      <c r="H745" s="17">
        <v>0</v>
      </c>
      <c r="I745" s="17">
        <v>11250</v>
      </c>
    </row>
    <row r="746" spans="1:9" s="21" customFormat="1" ht="75" customHeight="1">
      <c r="A746" s="12" t="s">
        <v>1365</v>
      </c>
      <c r="B746" s="13" t="s">
        <v>1333</v>
      </c>
      <c r="C746" s="14" t="s">
        <v>1366</v>
      </c>
      <c r="D746" s="15" t="s">
        <v>21</v>
      </c>
      <c r="E746" s="16" t="s">
        <v>57</v>
      </c>
      <c r="F746" s="16" t="s">
        <v>1367</v>
      </c>
      <c r="G746" s="17">
        <v>0</v>
      </c>
      <c r="H746" s="17">
        <v>0</v>
      </c>
      <c r="I746" s="17">
        <v>168.8</v>
      </c>
    </row>
    <row r="747" spans="1:9" s="21" customFormat="1" ht="75" customHeight="1">
      <c r="A747" s="12" t="s">
        <v>1198</v>
      </c>
      <c r="B747" s="13" t="s">
        <v>1199</v>
      </c>
      <c r="C747" s="14" t="s">
        <v>1368</v>
      </c>
      <c r="D747" s="15" t="s">
        <v>13</v>
      </c>
      <c r="E747" s="16" t="s">
        <v>14</v>
      </c>
      <c r="F747" s="16" t="s">
        <v>1369</v>
      </c>
      <c r="G747" s="17">
        <v>0</v>
      </c>
      <c r="H747" s="17">
        <v>0</v>
      </c>
      <c r="I747" s="17">
        <f>3407.56+19057.24</f>
        <v>22464.800000000003</v>
      </c>
    </row>
    <row r="748" spans="1:9" s="21" customFormat="1" ht="75" customHeight="1">
      <c r="A748" s="12" t="s">
        <v>1308</v>
      </c>
      <c r="B748" s="13">
        <v>10705837000190</v>
      </c>
      <c r="C748" s="14" t="s">
        <v>1370</v>
      </c>
      <c r="D748" s="15" t="s">
        <v>21</v>
      </c>
      <c r="E748" s="16" t="s">
        <v>1371</v>
      </c>
      <c r="F748" s="16" t="s">
        <v>1372</v>
      </c>
      <c r="G748" s="17">
        <v>0</v>
      </c>
      <c r="H748" s="17">
        <v>0</v>
      </c>
      <c r="I748" s="17">
        <f>174633.46+200263.99</f>
        <v>374897.44999999995</v>
      </c>
    </row>
    <row r="749" spans="1:9" s="21" customFormat="1" ht="75" customHeight="1">
      <c r="A749" s="12" t="s">
        <v>1373</v>
      </c>
      <c r="B749" s="13">
        <v>33000118000179</v>
      </c>
      <c r="C749" s="14" t="s">
        <v>1374</v>
      </c>
      <c r="D749" s="15" t="s">
        <v>13</v>
      </c>
      <c r="E749" s="16" t="s">
        <v>43</v>
      </c>
      <c r="F749" s="16" t="s">
        <v>1375</v>
      </c>
      <c r="G749" s="17">
        <v>0</v>
      </c>
      <c r="H749" s="17">
        <v>0</v>
      </c>
      <c r="I749" s="17">
        <v>9174.25</v>
      </c>
    </row>
    <row r="750" spans="1:9" s="21" customFormat="1" ht="75" customHeight="1">
      <c r="A750" s="12" t="s">
        <v>1263</v>
      </c>
      <c r="B750" s="13">
        <v>3146650215</v>
      </c>
      <c r="C750" s="14" t="s">
        <v>1376</v>
      </c>
      <c r="D750" s="15" t="s">
        <v>13</v>
      </c>
      <c r="E750" s="16" t="s">
        <v>14</v>
      </c>
      <c r="F750" s="16" t="s">
        <v>1377</v>
      </c>
      <c r="G750" s="17">
        <v>0</v>
      </c>
      <c r="H750" s="17">
        <v>0</v>
      </c>
      <c r="I750" s="17">
        <v>9683.2</v>
      </c>
    </row>
    <row r="751" spans="1:9" s="21" customFormat="1" ht="75" customHeight="1">
      <c r="A751" s="12" t="s">
        <v>1378</v>
      </c>
      <c r="B751" s="13">
        <v>4561791000180</v>
      </c>
      <c r="C751" s="14" t="s">
        <v>1379</v>
      </c>
      <c r="D751" s="15" t="s">
        <v>21</v>
      </c>
      <c r="E751" s="16" t="s">
        <v>22</v>
      </c>
      <c r="F751" s="16" t="s">
        <v>1380</v>
      </c>
      <c r="G751" s="17">
        <v>0</v>
      </c>
      <c r="H751" s="17">
        <v>0</v>
      </c>
      <c r="I751" s="17">
        <v>4080</v>
      </c>
    </row>
    <row r="752" spans="1:9" s="21" customFormat="1" ht="75" customHeight="1">
      <c r="A752" s="12" t="s">
        <v>1381</v>
      </c>
      <c r="B752" s="13">
        <v>12450296000121</v>
      </c>
      <c r="C752" s="14" t="s">
        <v>1382</v>
      </c>
      <c r="D752" s="15" t="s">
        <v>21</v>
      </c>
      <c r="E752" s="16" t="s">
        <v>22</v>
      </c>
      <c r="F752" s="16" t="s">
        <v>1383</v>
      </c>
      <c r="G752" s="17">
        <v>0</v>
      </c>
      <c r="H752" s="17">
        <v>0</v>
      </c>
      <c r="I752" s="17">
        <v>3845.83</v>
      </c>
    </row>
    <row r="753" spans="1:9" s="21" customFormat="1" ht="75" customHeight="1">
      <c r="A753" s="12" t="s">
        <v>1384</v>
      </c>
      <c r="B753" s="13">
        <v>14402379000170</v>
      </c>
      <c r="C753" s="14" t="s">
        <v>1385</v>
      </c>
      <c r="D753" s="15" t="s">
        <v>13</v>
      </c>
      <c r="E753" s="16" t="s">
        <v>14</v>
      </c>
      <c r="F753" s="16" t="s">
        <v>1386</v>
      </c>
      <c r="G753" s="17">
        <v>0</v>
      </c>
      <c r="H753" s="17">
        <v>0</v>
      </c>
      <c r="I753" s="17">
        <v>14000</v>
      </c>
    </row>
    <row r="754" spans="1:9" s="21" customFormat="1" ht="75" customHeight="1">
      <c r="A754" s="12" t="s">
        <v>1218</v>
      </c>
      <c r="B754" s="13">
        <v>7244008000223</v>
      </c>
      <c r="C754" s="14" t="s">
        <v>1387</v>
      </c>
      <c r="D754" s="15" t="s">
        <v>21</v>
      </c>
      <c r="E754" s="16" t="s">
        <v>57</v>
      </c>
      <c r="F754" s="16" t="s">
        <v>1388</v>
      </c>
      <c r="G754" s="17">
        <v>0</v>
      </c>
      <c r="H754" s="17">
        <v>0</v>
      </c>
      <c r="I754" s="17">
        <v>10485.62</v>
      </c>
    </row>
    <row r="755" spans="1:9" s="21" customFormat="1" ht="75" customHeight="1">
      <c r="A755" s="12" t="s">
        <v>1275</v>
      </c>
      <c r="B755" s="13" t="s">
        <v>1276</v>
      </c>
      <c r="C755" s="14" t="s">
        <v>1389</v>
      </c>
      <c r="D755" s="15" t="s">
        <v>21</v>
      </c>
      <c r="E755" s="16" t="s">
        <v>57</v>
      </c>
      <c r="F755" s="16" t="s">
        <v>1390</v>
      </c>
      <c r="G755" s="17">
        <v>0</v>
      </c>
      <c r="H755" s="17">
        <v>0</v>
      </c>
      <c r="I755" s="17">
        <v>33286.6</v>
      </c>
    </row>
    <row r="756" spans="1:9" s="21" customFormat="1" ht="75" customHeight="1">
      <c r="A756" s="12" t="s">
        <v>1391</v>
      </c>
      <c r="B756" s="13">
        <v>14181341000115</v>
      </c>
      <c r="C756" s="14" t="s">
        <v>1392</v>
      </c>
      <c r="D756" s="15" t="s">
        <v>21</v>
      </c>
      <c r="E756" s="16" t="s">
        <v>22</v>
      </c>
      <c r="F756" s="16" t="s">
        <v>1393</v>
      </c>
      <c r="G756" s="17">
        <v>0</v>
      </c>
      <c r="H756" s="17">
        <v>0</v>
      </c>
      <c r="I756" s="17">
        <f>5019.01+41555.55</f>
        <v>46574.560000000005</v>
      </c>
    </row>
    <row r="757" spans="1:9" s="21" customFormat="1" ht="75" customHeight="1">
      <c r="A757" s="12" t="s">
        <v>1314</v>
      </c>
      <c r="B757" s="13" t="s">
        <v>1315</v>
      </c>
      <c r="C757" s="14" t="s">
        <v>1394</v>
      </c>
      <c r="D757" s="15" t="s">
        <v>21</v>
      </c>
      <c r="E757" s="16" t="s">
        <v>57</v>
      </c>
      <c r="F757" s="16" t="s">
        <v>1395</v>
      </c>
      <c r="G757" s="17">
        <v>0</v>
      </c>
      <c r="H757" s="17">
        <v>0</v>
      </c>
      <c r="I757" s="17">
        <v>3413.1</v>
      </c>
    </row>
    <row r="758" spans="1:9" s="21" customFormat="1" ht="75" customHeight="1">
      <c r="A758" s="12" t="s">
        <v>1396</v>
      </c>
      <c r="B758" s="13">
        <v>17207460000198</v>
      </c>
      <c r="C758" s="14" t="s">
        <v>1397</v>
      </c>
      <c r="D758" s="15" t="s">
        <v>21</v>
      </c>
      <c r="E758" s="16" t="s">
        <v>57</v>
      </c>
      <c r="F758" s="16" t="s">
        <v>1398</v>
      </c>
      <c r="G758" s="17">
        <v>0</v>
      </c>
      <c r="H758" s="17">
        <v>0</v>
      </c>
      <c r="I758" s="17">
        <v>293</v>
      </c>
    </row>
    <row r="759" spans="1:9" s="21" customFormat="1" ht="75" customHeight="1">
      <c r="A759" s="12" t="s">
        <v>1399</v>
      </c>
      <c r="B759" s="13">
        <v>10396799000130</v>
      </c>
      <c r="C759" s="14" t="s">
        <v>1400</v>
      </c>
      <c r="D759" s="15" t="s">
        <v>21</v>
      </c>
      <c r="E759" s="16" t="s">
        <v>57</v>
      </c>
      <c r="F759" s="16" t="s">
        <v>1401</v>
      </c>
      <c r="G759" s="17">
        <v>0</v>
      </c>
      <c r="H759" s="17">
        <v>0</v>
      </c>
      <c r="I759" s="17">
        <v>16603</v>
      </c>
    </row>
    <row r="760" spans="1:9" s="21" customFormat="1" ht="75" customHeight="1">
      <c r="A760" s="12" t="s">
        <v>1402</v>
      </c>
      <c r="B760" s="13">
        <v>84111020000120</v>
      </c>
      <c r="C760" s="14" t="s">
        <v>1403</v>
      </c>
      <c r="D760" s="15" t="s">
        <v>21</v>
      </c>
      <c r="E760" s="16" t="s">
        <v>57</v>
      </c>
      <c r="F760" s="16" t="s">
        <v>1404</v>
      </c>
      <c r="G760" s="17">
        <v>0</v>
      </c>
      <c r="H760" s="17">
        <v>0</v>
      </c>
      <c r="I760" s="17">
        <v>21734</v>
      </c>
    </row>
    <row r="761" spans="1:9" s="21" customFormat="1" ht="75" customHeight="1">
      <c r="A761" s="12" t="s">
        <v>1402</v>
      </c>
      <c r="B761" s="13">
        <v>84111020000120</v>
      </c>
      <c r="C761" s="14" t="s">
        <v>1405</v>
      </c>
      <c r="D761" s="15" t="s">
        <v>21</v>
      </c>
      <c r="E761" s="16" t="s">
        <v>57</v>
      </c>
      <c r="F761" s="16" t="s">
        <v>1406</v>
      </c>
      <c r="G761" s="17">
        <v>0</v>
      </c>
      <c r="H761" s="17">
        <v>0</v>
      </c>
      <c r="I761" s="17">
        <v>3960</v>
      </c>
    </row>
    <row r="762" spans="1:9" s="21" customFormat="1" ht="75" customHeight="1">
      <c r="A762" s="12" t="s">
        <v>1407</v>
      </c>
      <c r="B762" s="13">
        <v>3987907000184</v>
      </c>
      <c r="C762" s="14" t="s">
        <v>1408</v>
      </c>
      <c r="D762" s="15" t="s">
        <v>21</v>
      </c>
      <c r="E762" s="16" t="s">
        <v>57</v>
      </c>
      <c r="F762" s="16" t="s">
        <v>1409</v>
      </c>
      <c r="G762" s="17">
        <v>0</v>
      </c>
      <c r="H762" s="17">
        <v>0</v>
      </c>
      <c r="I762" s="17">
        <v>3479</v>
      </c>
    </row>
    <row r="763" spans="1:9" s="21" customFormat="1" ht="75" customHeight="1">
      <c r="A763" s="12" t="s">
        <v>1396</v>
      </c>
      <c r="B763" s="13">
        <v>17207460000198</v>
      </c>
      <c r="C763" s="14" t="s">
        <v>1410</v>
      </c>
      <c r="D763" s="15" t="s">
        <v>21</v>
      </c>
      <c r="E763" s="16" t="s">
        <v>57</v>
      </c>
      <c r="F763" s="16" t="s">
        <v>1411</v>
      </c>
      <c r="G763" s="17">
        <v>0</v>
      </c>
      <c r="H763" s="17">
        <v>0</v>
      </c>
      <c r="I763" s="17">
        <v>3487.85</v>
      </c>
    </row>
    <row r="764" spans="1:9" s="21" customFormat="1" ht="75" customHeight="1">
      <c r="A764" s="12" t="s">
        <v>1412</v>
      </c>
      <c r="B764" s="13">
        <v>10855056000181</v>
      </c>
      <c r="C764" s="14" t="s">
        <v>1413</v>
      </c>
      <c r="D764" s="15" t="s">
        <v>21</v>
      </c>
      <c r="E764" s="16" t="s">
        <v>57</v>
      </c>
      <c r="F764" s="16" t="s">
        <v>1414</v>
      </c>
      <c r="G764" s="17">
        <v>0</v>
      </c>
      <c r="H764" s="17">
        <v>0</v>
      </c>
      <c r="I764" s="17">
        <v>938</v>
      </c>
    </row>
    <row r="765" spans="1:9" s="21" customFormat="1" ht="75" customHeight="1">
      <c r="A765" s="12" t="s">
        <v>1415</v>
      </c>
      <c r="B765" s="13">
        <v>5532528000125</v>
      </c>
      <c r="C765" s="14" t="s">
        <v>1416</v>
      </c>
      <c r="D765" s="15" t="s">
        <v>21</v>
      </c>
      <c r="E765" s="16" t="s">
        <v>57</v>
      </c>
      <c r="F765" s="16" t="s">
        <v>1417</v>
      </c>
      <c r="G765" s="17">
        <v>0</v>
      </c>
      <c r="H765" s="17">
        <v>0</v>
      </c>
      <c r="I765" s="17">
        <v>6882.08</v>
      </c>
    </row>
    <row r="766" spans="1:9" s="21" customFormat="1" ht="75" customHeight="1">
      <c r="A766" s="12" t="s">
        <v>1415</v>
      </c>
      <c r="B766" s="13">
        <v>5532528000125</v>
      </c>
      <c r="C766" s="14" t="s">
        <v>1418</v>
      </c>
      <c r="D766" s="15" t="s">
        <v>21</v>
      </c>
      <c r="E766" s="16" t="s">
        <v>57</v>
      </c>
      <c r="F766" s="16" t="s">
        <v>1419</v>
      </c>
      <c r="G766" s="17">
        <v>0</v>
      </c>
      <c r="H766" s="17">
        <v>0</v>
      </c>
      <c r="I766" s="17">
        <v>2097.85</v>
      </c>
    </row>
    <row r="767" spans="1:9" s="21" customFormat="1" ht="75" customHeight="1">
      <c r="A767" s="12" t="s">
        <v>1420</v>
      </c>
      <c r="B767" s="13">
        <v>8228010000433</v>
      </c>
      <c r="C767" s="14" t="s">
        <v>1421</v>
      </c>
      <c r="D767" s="15" t="s">
        <v>21</v>
      </c>
      <c r="E767" s="16" t="s">
        <v>57</v>
      </c>
      <c r="F767" s="16" t="s">
        <v>1422</v>
      </c>
      <c r="G767" s="17">
        <v>0</v>
      </c>
      <c r="H767" s="17">
        <v>0</v>
      </c>
      <c r="I767" s="17">
        <v>14960.5</v>
      </c>
    </row>
    <row r="768" spans="1:9" s="21" customFormat="1" ht="75" customHeight="1">
      <c r="A768" s="12" t="s">
        <v>1423</v>
      </c>
      <c r="B768" s="13">
        <v>22655992000128</v>
      </c>
      <c r="C768" s="14" t="s">
        <v>1424</v>
      </c>
      <c r="D768" s="15" t="s">
        <v>21</v>
      </c>
      <c r="E768" s="16" t="s">
        <v>57</v>
      </c>
      <c r="F768" s="16" t="s">
        <v>1425</v>
      </c>
      <c r="G768" s="17">
        <v>0</v>
      </c>
      <c r="H768" s="17">
        <v>0</v>
      </c>
      <c r="I768" s="17">
        <v>1285</v>
      </c>
    </row>
    <row r="769" spans="1:9" s="21" customFormat="1" ht="75" customHeight="1">
      <c r="A769" s="12" t="s">
        <v>1426</v>
      </c>
      <c r="B769" s="13">
        <v>258246000168</v>
      </c>
      <c r="C769" s="14" t="s">
        <v>1427</v>
      </c>
      <c r="D769" s="15" t="s">
        <v>21</v>
      </c>
      <c r="E769" s="16" t="s">
        <v>57</v>
      </c>
      <c r="F769" s="16" t="s">
        <v>1428</v>
      </c>
      <c r="G769" s="17">
        <v>0</v>
      </c>
      <c r="H769" s="17">
        <v>0</v>
      </c>
      <c r="I769" s="17">
        <v>8499</v>
      </c>
    </row>
    <row r="770" spans="1:9" s="21" customFormat="1" ht="75" customHeight="1">
      <c r="A770" s="12" t="s">
        <v>1429</v>
      </c>
      <c r="B770" s="13">
        <v>23012404000109</v>
      </c>
      <c r="C770" s="14" t="s">
        <v>1430</v>
      </c>
      <c r="D770" s="15" t="s">
        <v>21</v>
      </c>
      <c r="E770" s="16" t="s">
        <v>57</v>
      </c>
      <c r="F770" s="16" t="s">
        <v>1431</v>
      </c>
      <c r="G770" s="17">
        <v>0</v>
      </c>
      <c r="H770" s="17">
        <v>0</v>
      </c>
      <c r="I770" s="17">
        <v>24612.09</v>
      </c>
    </row>
    <row r="771" spans="1:9" s="21" customFormat="1" ht="75" customHeight="1">
      <c r="A771" s="12" t="s">
        <v>1308</v>
      </c>
      <c r="B771" s="13">
        <v>10705837000190</v>
      </c>
      <c r="C771" s="14" t="s">
        <v>1432</v>
      </c>
      <c r="D771" s="15" t="s">
        <v>21</v>
      </c>
      <c r="E771" s="16" t="s">
        <v>22</v>
      </c>
      <c r="F771" s="16" t="s">
        <v>1433</v>
      </c>
      <c r="G771" s="17">
        <v>0</v>
      </c>
      <c r="H771" s="17">
        <v>0</v>
      </c>
      <c r="I771" s="17">
        <v>34731.5</v>
      </c>
    </row>
    <row r="772" spans="1:9" s="21" customFormat="1" ht="75" customHeight="1">
      <c r="A772" s="12" t="s">
        <v>1218</v>
      </c>
      <c r="B772" s="13">
        <v>7244008000223</v>
      </c>
      <c r="C772" s="14" t="s">
        <v>1434</v>
      </c>
      <c r="D772" s="15" t="s">
        <v>13</v>
      </c>
      <c r="E772" s="16" t="s">
        <v>14</v>
      </c>
      <c r="F772" s="16" t="s">
        <v>1435</v>
      </c>
      <c r="G772" s="17">
        <v>0</v>
      </c>
      <c r="H772" s="17">
        <v>0</v>
      </c>
      <c r="I772" s="17">
        <v>11232.76</v>
      </c>
    </row>
    <row r="773" spans="1:33" s="38" customFormat="1" ht="75" customHeight="1">
      <c r="A773" s="12" t="s">
        <v>1436</v>
      </c>
      <c r="B773" s="13">
        <v>59456277000176</v>
      </c>
      <c r="C773" s="14" t="s">
        <v>1437</v>
      </c>
      <c r="D773" s="15" t="s">
        <v>13</v>
      </c>
      <c r="E773" s="16" t="s">
        <v>43</v>
      </c>
      <c r="F773" s="16" t="s">
        <v>1438</v>
      </c>
      <c r="G773" s="17">
        <v>0</v>
      </c>
      <c r="H773" s="17">
        <v>0</v>
      </c>
      <c r="I773" s="17">
        <v>36596.76</v>
      </c>
      <c r="AG773" s="39"/>
    </row>
    <row r="774" spans="1:33" s="38" customFormat="1" ht="75" customHeight="1">
      <c r="A774" s="12" t="s">
        <v>1439</v>
      </c>
      <c r="B774" s="13">
        <v>9172237000124</v>
      </c>
      <c r="C774" s="14" t="s">
        <v>1440</v>
      </c>
      <c r="D774" s="15" t="s">
        <v>21</v>
      </c>
      <c r="E774" s="16" t="s">
        <v>22</v>
      </c>
      <c r="F774" s="16" t="s">
        <v>1441</v>
      </c>
      <c r="G774" s="17">
        <v>0</v>
      </c>
      <c r="H774" s="17">
        <v>0</v>
      </c>
      <c r="I774" s="17">
        <v>105532.97</v>
      </c>
      <c r="AG774" s="39"/>
    </row>
    <row r="775" spans="1:33" s="38" customFormat="1" ht="75" customHeight="1">
      <c r="A775" s="12" t="s">
        <v>1442</v>
      </c>
      <c r="B775" s="13">
        <v>64772128204</v>
      </c>
      <c r="C775" s="14" t="s">
        <v>1443</v>
      </c>
      <c r="D775" s="15" t="s">
        <v>21</v>
      </c>
      <c r="E775" s="16" t="s">
        <v>14</v>
      </c>
      <c r="F775" s="16" t="s">
        <v>1444</v>
      </c>
      <c r="G775" s="17">
        <v>0</v>
      </c>
      <c r="H775" s="17">
        <v>0</v>
      </c>
      <c r="I775" s="17">
        <v>8000</v>
      </c>
      <c r="AG775" s="39"/>
    </row>
    <row r="776" spans="1:33" s="38" customFormat="1" ht="75" customHeight="1">
      <c r="A776" s="12" t="s">
        <v>1283</v>
      </c>
      <c r="B776" s="13">
        <v>72381189000110</v>
      </c>
      <c r="C776" s="14" t="s">
        <v>1445</v>
      </c>
      <c r="D776" s="15" t="s">
        <v>13</v>
      </c>
      <c r="E776" s="16" t="s">
        <v>43</v>
      </c>
      <c r="F776" s="16" t="s">
        <v>1446</v>
      </c>
      <c r="G776" s="17">
        <v>0</v>
      </c>
      <c r="H776" s="17">
        <v>0</v>
      </c>
      <c r="I776" s="17">
        <v>128271</v>
      </c>
      <c r="AG776" s="39"/>
    </row>
    <row r="777" spans="1:33" s="38" customFormat="1" ht="75" customHeight="1">
      <c r="A777" s="12" t="s">
        <v>1447</v>
      </c>
      <c r="B777" s="13">
        <v>2624659000144</v>
      </c>
      <c r="C777" s="14" t="s">
        <v>1448</v>
      </c>
      <c r="D777" s="15" t="s">
        <v>21</v>
      </c>
      <c r="E777" s="16" t="s">
        <v>57</v>
      </c>
      <c r="F777" s="16" t="s">
        <v>1449</v>
      </c>
      <c r="G777" s="17">
        <v>0</v>
      </c>
      <c r="H777" s="17">
        <v>0</v>
      </c>
      <c r="I777" s="17">
        <v>388.95</v>
      </c>
      <c r="AG777" s="39"/>
    </row>
    <row r="778" spans="1:33" s="38" customFormat="1" ht="75" customHeight="1">
      <c r="A778" s="12" t="s">
        <v>1447</v>
      </c>
      <c r="B778" s="13">
        <v>2624659000144</v>
      </c>
      <c r="C778" s="14" t="s">
        <v>1450</v>
      </c>
      <c r="D778" s="15" t="s">
        <v>21</v>
      </c>
      <c r="E778" s="16" t="s">
        <v>57</v>
      </c>
      <c r="F778" s="16" t="s">
        <v>1451</v>
      </c>
      <c r="G778" s="17">
        <v>0</v>
      </c>
      <c r="H778" s="17">
        <v>0</v>
      </c>
      <c r="I778" s="17">
        <v>45744.65</v>
      </c>
      <c r="AG778" s="39"/>
    </row>
    <row r="779" spans="1:33" s="38" customFormat="1" ht="75" customHeight="1">
      <c r="A779" s="12" t="s">
        <v>1452</v>
      </c>
      <c r="B779" s="13">
        <v>5491663000170</v>
      </c>
      <c r="C779" s="14" t="s">
        <v>1453</v>
      </c>
      <c r="D779" s="15" t="s">
        <v>21</v>
      </c>
      <c r="E779" s="16" t="s">
        <v>14</v>
      </c>
      <c r="F779" s="16" t="s">
        <v>1454</v>
      </c>
      <c r="G779" s="17">
        <v>0</v>
      </c>
      <c r="H779" s="17">
        <v>0</v>
      </c>
      <c r="I779" s="17">
        <v>1992</v>
      </c>
      <c r="AG779" s="39"/>
    </row>
    <row r="780" spans="1:33" s="38" customFormat="1" ht="75" customHeight="1">
      <c r="A780" s="127" t="s">
        <v>1488</v>
      </c>
      <c r="B780" s="22">
        <v>10525127000188</v>
      </c>
      <c r="C780" s="25" t="s">
        <v>1491</v>
      </c>
      <c r="D780" s="26" t="s">
        <v>21</v>
      </c>
      <c r="E780" s="23" t="s">
        <v>57</v>
      </c>
      <c r="F780" s="23" t="s">
        <v>1489</v>
      </c>
      <c r="G780" s="24">
        <v>0</v>
      </c>
      <c r="H780" s="24">
        <v>1841.12</v>
      </c>
      <c r="I780" s="24">
        <v>1841.12</v>
      </c>
      <c r="AG780" s="39"/>
    </row>
    <row r="781" spans="1:33" s="38" customFormat="1" ht="75" customHeight="1">
      <c r="A781" s="127" t="s">
        <v>1488</v>
      </c>
      <c r="B781" s="22">
        <v>10525127000188</v>
      </c>
      <c r="C781" s="25" t="s">
        <v>1491</v>
      </c>
      <c r="D781" s="26" t="s">
        <v>21</v>
      </c>
      <c r="E781" s="23" t="s">
        <v>57</v>
      </c>
      <c r="F781" s="23" t="s">
        <v>1490</v>
      </c>
      <c r="G781" s="24">
        <v>0</v>
      </c>
      <c r="H781" s="24">
        <v>4171.51</v>
      </c>
      <c r="I781" s="24">
        <v>4171.51</v>
      </c>
      <c r="AG781" s="39"/>
    </row>
    <row r="782" spans="1:9" ht="17.25" customHeight="1">
      <c r="A782" s="40" t="s">
        <v>1196</v>
      </c>
      <c r="B782" s="28"/>
      <c r="C782" s="28"/>
      <c r="D782" s="29"/>
      <c r="E782" s="29"/>
      <c r="F782" s="29"/>
      <c r="G782" s="30">
        <f>SUM(G693:G781)</f>
        <v>0</v>
      </c>
      <c r="H782" s="30">
        <f>SUM(H693:H781)</f>
        <v>6012.63</v>
      </c>
      <c r="I782" s="30">
        <f>SUM(I693:I781)</f>
        <v>1998530.220000001</v>
      </c>
    </row>
    <row r="783" spans="1:9" ht="16.5" customHeight="1">
      <c r="A783" s="41"/>
      <c r="B783" s="41"/>
      <c r="C783" s="41"/>
      <c r="D783" s="42"/>
      <c r="E783" s="42"/>
      <c r="F783" s="42"/>
      <c r="G783" s="41"/>
      <c r="H783" s="41"/>
      <c r="I783" s="41"/>
    </row>
    <row r="784" spans="1:9" ht="22.5" customHeight="1">
      <c r="A784" s="122" t="s">
        <v>1455</v>
      </c>
      <c r="B784" s="122"/>
      <c r="C784" s="122"/>
      <c r="D784" s="122"/>
      <c r="E784" s="122"/>
      <c r="F784" s="122"/>
      <c r="G784" s="122"/>
      <c r="H784" s="122"/>
      <c r="I784" s="122"/>
    </row>
    <row r="785" spans="1:33" s="43" customFormat="1" ht="51" customHeight="1">
      <c r="A785" s="36" t="s">
        <v>2</v>
      </c>
      <c r="B785" s="36" t="s">
        <v>3</v>
      </c>
      <c r="C785" s="36" t="s">
        <v>4</v>
      </c>
      <c r="D785" s="36" t="s">
        <v>5</v>
      </c>
      <c r="E785" s="36" t="s">
        <v>6</v>
      </c>
      <c r="F785" s="36" t="s">
        <v>7</v>
      </c>
      <c r="G785" s="36" t="s">
        <v>8</v>
      </c>
      <c r="H785" s="36" t="s">
        <v>9</v>
      </c>
      <c r="I785" s="37" t="s">
        <v>10</v>
      </c>
      <c r="J785" s="3"/>
      <c r="K785" s="3"/>
      <c r="L785" s="3"/>
      <c r="M785" s="3"/>
      <c r="N785" s="3"/>
      <c r="O785" s="3"/>
      <c r="P785" s="3"/>
      <c r="Q785" s="3"/>
      <c r="R785" s="3"/>
      <c r="S785" s="3"/>
      <c r="T785" s="3"/>
      <c r="U785" s="3"/>
      <c r="V785" s="3"/>
      <c r="W785" s="3"/>
      <c r="X785" s="3"/>
      <c r="Y785" s="3"/>
      <c r="Z785" s="3"/>
      <c r="AA785" s="3"/>
      <c r="AB785" s="3"/>
      <c r="AC785" s="3"/>
      <c r="AD785" s="3"/>
      <c r="AE785" s="3"/>
      <c r="AF785" s="3"/>
      <c r="AG785" s="4"/>
    </row>
    <row r="786" spans="1:33" s="49" customFormat="1" ht="77.25" customHeight="1">
      <c r="A786" s="44" t="s">
        <v>401</v>
      </c>
      <c r="B786" s="45">
        <v>2844344000102</v>
      </c>
      <c r="C786" s="46" t="s">
        <v>1492</v>
      </c>
      <c r="D786" s="15" t="s">
        <v>13</v>
      </c>
      <c r="E786" s="47" t="s">
        <v>99</v>
      </c>
      <c r="F786" s="47" t="s">
        <v>1456</v>
      </c>
      <c r="G786" s="48">
        <v>5000</v>
      </c>
      <c r="H786" s="48">
        <v>0</v>
      </c>
      <c r="I786" s="48">
        <v>0</v>
      </c>
      <c r="AG786" s="50"/>
    </row>
    <row r="787" spans="1:33" s="18" customFormat="1" ht="47.25" customHeight="1">
      <c r="A787" s="12" t="s">
        <v>177</v>
      </c>
      <c r="B787" s="13">
        <v>4277042000125</v>
      </c>
      <c r="C787" s="14" t="s">
        <v>1457</v>
      </c>
      <c r="D787" s="15" t="s">
        <v>13</v>
      </c>
      <c r="E787" s="16" t="s">
        <v>14</v>
      </c>
      <c r="F787" s="16" t="s">
        <v>1458</v>
      </c>
      <c r="G787" s="17">
        <v>20000000</v>
      </c>
      <c r="H787" s="17">
        <v>0</v>
      </c>
      <c r="I787" s="17">
        <v>20000000</v>
      </c>
      <c r="AG787" s="19"/>
    </row>
    <row r="788" spans="1:33" s="18" customFormat="1" ht="47.25" customHeight="1">
      <c r="A788" s="12" t="s">
        <v>154</v>
      </c>
      <c r="B788" s="13">
        <v>4153748000185</v>
      </c>
      <c r="C788" s="14" t="s">
        <v>1459</v>
      </c>
      <c r="D788" s="15" t="s">
        <v>13</v>
      </c>
      <c r="E788" s="16" t="s">
        <v>99</v>
      </c>
      <c r="F788" s="16" t="s">
        <v>1460</v>
      </c>
      <c r="G788" s="17">
        <v>927.27</v>
      </c>
      <c r="H788" s="17">
        <v>0</v>
      </c>
      <c r="I788" s="17">
        <v>0</v>
      </c>
      <c r="AG788" s="19"/>
    </row>
    <row r="789" spans="1:9" ht="26.25" customHeight="1">
      <c r="A789" s="51" t="s">
        <v>1196</v>
      </c>
      <c r="B789" s="52"/>
      <c r="C789" s="53"/>
      <c r="D789" s="54"/>
      <c r="E789" s="54"/>
      <c r="F789" s="55"/>
      <c r="G789" s="30">
        <f>SUM(G786:G788)</f>
        <v>20005927.27</v>
      </c>
      <c r="H789" s="30">
        <f>SUM(H786:H788)</f>
        <v>0</v>
      </c>
      <c r="I789" s="30">
        <f>SUM(I786:I788)</f>
        <v>20000000</v>
      </c>
    </row>
    <row r="790" ht="12.75" customHeight="1">
      <c r="G790" s="56"/>
    </row>
    <row r="793" spans="1:9" ht="20.25" customHeight="1">
      <c r="A793" s="123" t="s">
        <v>1461</v>
      </c>
      <c r="B793" s="123"/>
      <c r="C793" s="123"/>
      <c r="D793" s="123"/>
      <c r="E793" s="123"/>
      <c r="F793" s="123"/>
      <c r="G793" s="123"/>
      <c r="H793" s="123"/>
      <c r="I793" s="5">
        <v>43252</v>
      </c>
    </row>
    <row r="795" spans="1:9" ht="31.5" customHeight="1">
      <c r="A795" s="7" t="s">
        <v>2</v>
      </c>
      <c r="B795" s="7" t="s">
        <v>3</v>
      </c>
      <c r="C795" s="7" t="s">
        <v>4</v>
      </c>
      <c r="D795" s="7" t="s">
        <v>5</v>
      </c>
      <c r="E795" s="7" t="s">
        <v>6</v>
      </c>
      <c r="F795" s="7" t="s">
        <v>7</v>
      </c>
      <c r="G795" s="7" t="s">
        <v>8</v>
      </c>
      <c r="H795" s="7" t="s">
        <v>9</v>
      </c>
      <c r="I795" s="8" t="s">
        <v>10</v>
      </c>
    </row>
    <row r="796" spans="1:33" s="43" customFormat="1" ht="33" customHeight="1">
      <c r="A796" s="57"/>
      <c r="B796" s="58"/>
      <c r="C796" s="59"/>
      <c r="D796" s="60"/>
      <c r="E796" s="61"/>
      <c r="F796" s="62"/>
      <c r="G796" s="63"/>
      <c r="H796" s="64"/>
      <c r="I796" s="63"/>
      <c r="J796" s="3"/>
      <c r="K796" s="3"/>
      <c r="L796" s="3"/>
      <c r="M796" s="3"/>
      <c r="N796" s="3"/>
      <c r="O796" s="3"/>
      <c r="P796" s="3"/>
      <c r="Q796" s="3"/>
      <c r="R796" s="3"/>
      <c r="S796" s="3"/>
      <c r="T796" s="3"/>
      <c r="U796" s="3"/>
      <c r="V796" s="3"/>
      <c r="W796" s="3"/>
      <c r="X796" s="3"/>
      <c r="Y796" s="3"/>
      <c r="Z796" s="3"/>
      <c r="AA796" s="3"/>
      <c r="AB796" s="3"/>
      <c r="AC796" s="3"/>
      <c r="AD796" s="3"/>
      <c r="AE796" s="3"/>
      <c r="AF796" s="3"/>
      <c r="AG796" s="4"/>
    </row>
    <row r="797" spans="1:33" s="43" customFormat="1" ht="32.25" customHeight="1">
      <c r="A797" s="57"/>
      <c r="B797" s="58"/>
      <c r="C797" s="59"/>
      <c r="D797" s="60"/>
      <c r="E797" s="61"/>
      <c r="F797" s="62"/>
      <c r="G797" s="65"/>
      <c r="H797" s="66"/>
      <c r="I797" s="63"/>
      <c r="J797" s="3"/>
      <c r="K797" s="3"/>
      <c r="L797" s="3"/>
      <c r="M797" s="3"/>
      <c r="N797" s="3"/>
      <c r="O797" s="3"/>
      <c r="P797" s="3"/>
      <c r="Q797" s="3"/>
      <c r="R797" s="3"/>
      <c r="S797" s="3"/>
      <c r="T797" s="3"/>
      <c r="U797" s="3"/>
      <c r="V797" s="3"/>
      <c r="W797" s="3"/>
      <c r="X797" s="3"/>
      <c r="Y797" s="3"/>
      <c r="Z797" s="3"/>
      <c r="AA797" s="3"/>
      <c r="AB797" s="3"/>
      <c r="AC797" s="3"/>
      <c r="AD797" s="3"/>
      <c r="AE797" s="3"/>
      <c r="AF797" s="3"/>
      <c r="AG797" s="4"/>
    </row>
    <row r="798" spans="1:33" s="43" customFormat="1" ht="42.75" customHeight="1">
      <c r="A798" s="57"/>
      <c r="B798" s="58"/>
      <c r="C798" s="59"/>
      <c r="D798" s="60"/>
      <c r="E798" s="61"/>
      <c r="F798" s="62"/>
      <c r="G798" s="65"/>
      <c r="H798" s="66"/>
      <c r="I798" s="63"/>
      <c r="J798" s="3"/>
      <c r="K798" s="3"/>
      <c r="L798" s="3"/>
      <c r="M798" s="3"/>
      <c r="N798" s="3"/>
      <c r="O798" s="3"/>
      <c r="P798" s="3"/>
      <c r="Q798" s="3"/>
      <c r="R798" s="3"/>
      <c r="S798" s="3"/>
      <c r="T798" s="3"/>
      <c r="U798" s="3"/>
      <c r="V798" s="3"/>
      <c r="W798" s="3"/>
      <c r="X798" s="3"/>
      <c r="Y798" s="3"/>
      <c r="Z798" s="3"/>
      <c r="AA798" s="3"/>
      <c r="AB798" s="3"/>
      <c r="AC798" s="3"/>
      <c r="AD798" s="3"/>
      <c r="AE798" s="3"/>
      <c r="AF798" s="3"/>
      <c r="AG798" s="4"/>
    </row>
    <row r="799" spans="1:33" s="43" customFormat="1" ht="34.5" customHeight="1">
      <c r="A799" s="57"/>
      <c r="B799" s="58"/>
      <c r="C799" s="59"/>
      <c r="D799" s="60"/>
      <c r="E799" s="61"/>
      <c r="F799" s="62"/>
      <c r="G799" s="65"/>
      <c r="H799" s="66"/>
      <c r="I799" s="63"/>
      <c r="J799" s="3"/>
      <c r="K799" s="3"/>
      <c r="L799" s="3"/>
      <c r="M799" s="3"/>
      <c r="N799" s="3"/>
      <c r="O799" s="3"/>
      <c r="P799" s="3"/>
      <c r="Q799" s="3"/>
      <c r="R799" s="3"/>
      <c r="S799" s="3"/>
      <c r="T799" s="3"/>
      <c r="U799" s="3"/>
      <c r="V799" s="3"/>
      <c r="W799" s="3"/>
      <c r="X799" s="3"/>
      <c r="Y799" s="3"/>
      <c r="Z799" s="3"/>
      <c r="AA799" s="3"/>
      <c r="AB799" s="3"/>
      <c r="AC799" s="3"/>
      <c r="AD799" s="3"/>
      <c r="AE799" s="3"/>
      <c r="AF799" s="3"/>
      <c r="AG799" s="4"/>
    </row>
    <row r="800" spans="1:33" s="43" customFormat="1" ht="34.5" customHeight="1">
      <c r="A800" s="57"/>
      <c r="B800" s="58"/>
      <c r="C800" s="59"/>
      <c r="D800" s="60"/>
      <c r="E800" s="61"/>
      <c r="F800" s="62"/>
      <c r="G800" s="65"/>
      <c r="H800" s="66"/>
      <c r="I800" s="63"/>
      <c r="J800" s="3"/>
      <c r="K800" s="3"/>
      <c r="L800" s="3"/>
      <c r="M800" s="3"/>
      <c r="N800" s="3"/>
      <c r="O800" s="3"/>
      <c r="P800" s="3"/>
      <c r="Q800" s="3"/>
      <c r="R800" s="3"/>
      <c r="S800" s="3"/>
      <c r="T800" s="3"/>
      <c r="U800" s="3"/>
      <c r="V800" s="3"/>
      <c r="W800" s="3"/>
      <c r="X800" s="3"/>
      <c r="Y800" s="3"/>
      <c r="Z800" s="3"/>
      <c r="AA800" s="3"/>
      <c r="AB800" s="3"/>
      <c r="AC800" s="3"/>
      <c r="AD800" s="3"/>
      <c r="AE800" s="3"/>
      <c r="AF800" s="3"/>
      <c r="AG800" s="4"/>
    </row>
    <row r="801" spans="1:33" s="43" customFormat="1" ht="34.5" customHeight="1">
      <c r="A801" s="57"/>
      <c r="B801" s="58"/>
      <c r="C801" s="59"/>
      <c r="D801" s="60"/>
      <c r="E801" s="61"/>
      <c r="F801" s="62"/>
      <c r="G801" s="65"/>
      <c r="H801" s="66"/>
      <c r="I801" s="63"/>
      <c r="J801" s="3"/>
      <c r="K801" s="3"/>
      <c r="L801" s="3"/>
      <c r="M801" s="3"/>
      <c r="N801" s="3"/>
      <c r="O801" s="3"/>
      <c r="P801" s="3"/>
      <c r="Q801" s="3"/>
      <c r="R801" s="3"/>
      <c r="S801" s="3"/>
      <c r="T801" s="3"/>
      <c r="U801" s="3"/>
      <c r="V801" s="3"/>
      <c r="W801" s="3"/>
      <c r="X801" s="3"/>
      <c r="Y801" s="3"/>
      <c r="Z801" s="3"/>
      <c r="AA801" s="3"/>
      <c r="AB801" s="3"/>
      <c r="AC801" s="3"/>
      <c r="AD801" s="3"/>
      <c r="AE801" s="3"/>
      <c r="AF801" s="3"/>
      <c r="AG801" s="4"/>
    </row>
    <row r="802" spans="1:34" s="75" customFormat="1" ht="14.25" customHeight="1">
      <c r="A802" s="67" t="s">
        <v>1196</v>
      </c>
      <c r="B802" s="68"/>
      <c r="C802" s="68"/>
      <c r="D802" s="69"/>
      <c r="E802" s="69"/>
      <c r="F802" s="69"/>
      <c r="G802" s="70">
        <f>SUM(G796:G801)</f>
        <v>0</v>
      </c>
      <c r="H802" s="71">
        <f>SUM(H796:H801)</f>
        <v>0</v>
      </c>
      <c r="I802" s="70">
        <f>SUM(I796:I801)</f>
        <v>0</v>
      </c>
      <c r="J802" s="3"/>
      <c r="K802" s="3"/>
      <c r="L802" s="3"/>
      <c r="M802" s="3"/>
      <c r="N802" s="3"/>
      <c r="O802" s="3"/>
      <c r="P802" s="3"/>
      <c r="Q802" s="3"/>
      <c r="R802" s="3"/>
      <c r="S802" s="3"/>
      <c r="T802" s="3"/>
      <c r="U802" s="3"/>
      <c r="V802" s="72"/>
      <c r="W802" s="73"/>
      <c r="X802" s="73"/>
      <c r="Y802" s="73"/>
      <c r="Z802" s="73"/>
      <c r="AA802" s="73"/>
      <c r="AB802" s="73"/>
      <c r="AC802" s="73"/>
      <c r="AD802" s="73"/>
      <c r="AE802" s="73"/>
      <c r="AF802" s="73"/>
      <c r="AG802" s="73"/>
      <c r="AH802" s="74"/>
    </row>
    <row r="803" spans="2:33" s="76" customFormat="1" ht="14.25" customHeight="1">
      <c r="B803" s="77"/>
      <c r="C803" s="77"/>
      <c r="D803" s="78"/>
      <c r="E803" s="78"/>
      <c r="F803" s="78"/>
      <c r="G803" s="77"/>
      <c r="H803" s="77"/>
      <c r="I803" s="77"/>
      <c r="J803" s="3"/>
      <c r="K803" s="3"/>
      <c r="L803" s="3"/>
      <c r="M803" s="3"/>
      <c r="N803" s="3"/>
      <c r="O803" s="3"/>
      <c r="P803" s="3"/>
      <c r="Q803" s="3"/>
      <c r="R803" s="3"/>
      <c r="S803" s="3"/>
      <c r="T803" s="3"/>
      <c r="U803" s="3"/>
      <c r="V803" s="3"/>
      <c r="W803" s="3"/>
      <c r="X803" s="3"/>
      <c r="Y803" s="3"/>
      <c r="Z803" s="3"/>
      <c r="AA803" s="3"/>
      <c r="AB803" s="3"/>
      <c r="AC803" s="3"/>
      <c r="AD803" s="3"/>
      <c r="AE803" s="3"/>
      <c r="AF803" s="3"/>
      <c r="AG803" s="4"/>
    </row>
    <row r="804" spans="1:33" s="76" customFormat="1" ht="14.25" customHeight="1">
      <c r="A804" s="124" t="s">
        <v>1462</v>
      </c>
      <c r="B804" s="124"/>
      <c r="C804" s="124"/>
      <c r="D804" s="78"/>
      <c r="E804" s="78"/>
      <c r="F804" s="78"/>
      <c r="G804" s="77"/>
      <c r="H804" s="77"/>
      <c r="I804" s="77"/>
      <c r="J804" s="3"/>
      <c r="K804" s="3"/>
      <c r="L804" s="3"/>
      <c r="M804" s="3"/>
      <c r="N804" s="3"/>
      <c r="O804" s="3"/>
      <c r="P804" s="3"/>
      <c r="Q804" s="3"/>
      <c r="R804" s="3"/>
      <c r="S804" s="3"/>
      <c r="T804" s="3"/>
      <c r="U804" s="3"/>
      <c r="V804" s="3"/>
      <c r="W804" s="3"/>
      <c r="X804" s="3"/>
      <c r="Y804" s="3"/>
      <c r="Z804" s="3"/>
      <c r="AA804" s="3"/>
      <c r="AB804" s="3"/>
      <c r="AC804" s="3"/>
      <c r="AD804" s="3"/>
      <c r="AE804" s="3"/>
      <c r="AF804" s="3"/>
      <c r="AG804" s="4"/>
    </row>
    <row r="805" spans="1:33" s="76" customFormat="1" ht="74.25" customHeight="1">
      <c r="A805" s="124"/>
      <c r="B805" s="124"/>
      <c r="C805" s="124"/>
      <c r="D805" s="78"/>
      <c r="E805" s="78"/>
      <c r="F805" s="78"/>
      <c r="G805" s="79"/>
      <c r="H805" s="79"/>
      <c r="I805" s="79"/>
      <c r="J805" s="3"/>
      <c r="K805" s="3"/>
      <c r="L805" s="3"/>
      <c r="M805" s="3"/>
      <c r="N805" s="3"/>
      <c r="O805" s="3"/>
      <c r="P805" s="3"/>
      <c r="Q805" s="3"/>
      <c r="R805" s="3"/>
      <c r="S805" s="3"/>
      <c r="T805" s="3"/>
      <c r="U805" s="3"/>
      <c r="V805" s="3"/>
      <c r="W805" s="3"/>
      <c r="X805" s="3"/>
      <c r="Y805" s="3"/>
      <c r="Z805" s="3"/>
      <c r="AA805" s="3"/>
      <c r="AB805" s="3"/>
      <c r="AC805" s="3"/>
      <c r="AD805" s="3"/>
      <c r="AE805" s="3"/>
      <c r="AF805" s="3"/>
      <c r="AG805" s="3"/>
    </row>
    <row r="806" spans="1:9" ht="74.25" customHeight="1">
      <c r="A806" s="80" t="s">
        <v>2</v>
      </c>
      <c r="B806" s="80" t="s">
        <v>3</v>
      </c>
      <c r="C806" s="80" t="s">
        <v>4</v>
      </c>
      <c r="D806" s="80" t="s">
        <v>5</v>
      </c>
      <c r="E806" s="80" t="s">
        <v>6</v>
      </c>
      <c r="F806" s="80" t="s">
        <v>7</v>
      </c>
      <c r="G806" s="80" t="s">
        <v>8</v>
      </c>
      <c r="H806" s="80" t="s">
        <v>9</v>
      </c>
      <c r="I806" s="81" t="s">
        <v>10</v>
      </c>
    </row>
    <row r="807" spans="1:33" s="86" customFormat="1" ht="44.25" customHeight="1">
      <c r="A807" s="82"/>
      <c r="B807" s="83"/>
      <c r="C807" s="59"/>
      <c r="D807" s="61"/>
      <c r="E807" s="61"/>
      <c r="F807" s="61"/>
      <c r="G807" s="63"/>
      <c r="H807" s="63"/>
      <c r="I807" s="63"/>
      <c r="J807" s="84"/>
      <c r="K807" s="84"/>
      <c r="L807" s="84"/>
      <c r="M807" s="84"/>
      <c r="N807" s="84"/>
      <c r="O807" s="84"/>
      <c r="P807" s="84"/>
      <c r="Q807" s="84"/>
      <c r="R807" s="84"/>
      <c r="S807" s="84"/>
      <c r="T807" s="84"/>
      <c r="U807" s="84"/>
      <c r="V807" s="84"/>
      <c r="W807" s="84"/>
      <c r="X807" s="84"/>
      <c r="Y807" s="84"/>
      <c r="Z807" s="84"/>
      <c r="AA807" s="84"/>
      <c r="AB807" s="84"/>
      <c r="AC807" s="84"/>
      <c r="AD807" s="84"/>
      <c r="AE807" s="84"/>
      <c r="AF807" s="84"/>
      <c r="AG807" s="85"/>
    </row>
    <row r="808" spans="1:9" ht="14.25" customHeight="1">
      <c r="A808" s="67" t="s">
        <v>1196</v>
      </c>
      <c r="B808" s="68"/>
      <c r="C808" s="68"/>
      <c r="D808" s="69"/>
      <c r="E808" s="69"/>
      <c r="F808" s="69"/>
      <c r="G808" s="87">
        <f>SUM(G807:G807)</f>
        <v>0</v>
      </c>
      <c r="H808" s="87">
        <f>SUM(H807:H807)</f>
        <v>0</v>
      </c>
      <c r="I808" s="87">
        <f>SUM(I807:I807)</f>
        <v>0</v>
      </c>
    </row>
    <row r="809" spans="2:9" ht="14.25" customHeight="1">
      <c r="B809" s="77"/>
      <c r="C809" s="77"/>
      <c r="D809" s="78"/>
      <c r="E809" s="78"/>
      <c r="F809" s="78"/>
      <c r="G809" s="77"/>
      <c r="H809" s="77"/>
      <c r="I809" s="77"/>
    </row>
    <row r="810" spans="1:9" ht="72" customHeight="1">
      <c r="A810" s="88" t="s">
        <v>1455</v>
      </c>
      <c r="B810" s="88"/>
      <c r="C810" s="88"/>
      <c r="D810" s="89"/>
      <c r="E810" s="89"/>
      <c r="F810" s="89"/>
      <c r="G810" s="88"/>
      <c r="H810" s="88"/>
      <c r="I810" s="90"/>
    </row>
    <row r="811" spans="1:33" s="91" customFormat="1" ht="15.75" customHeight="1">
      <c r="A811" s="80" t="s">
        <v>2</v>
      </c>
      <c r="B811" s="80" t="s">
        <v>3</v>
      </c>
      <c r="C811" s="80" t="s">
        <v>4</v>
      </c>
      <c r="D811" s="80" t="s">
        <v>5</v>
      </c>
      <c r="E811" s="80" t="s">
        <v>6</v>
      </c>
      <c r="F811" s="80" t="s">
        <v>7</v>
      </c>
      <c r="G811" s="80" t="s">
        <v>8</v>
      </c>
      <c r="H811" s="80" t="s">
        <v>9</v>
      </c>
      <c r="I811" s="8" t="s">
        <v>10</v>
      </c>
      <c r="J811" s="3"/>
      <c r="K811" s="3"/>
      <c r="L811" s="3"/>
      <c r="M811" s="3"/>
      <c r="N811" s="3"/>
      <c r="O811" s="3"/>
      <c r="P811" s="3"/>
      <c r="Q811" s="3"/>
      <c r="R811" s="3"/>
      <c r="S811" s="3"/>
      <c r="T811" s="3"/>
      <c r="U811" s="3"/>
      <c r="V811" s="3"/>
      <c r="W811" s="3"/>
      <c r="X811" s="3"/>
      <c r="Y811" s="3"/>
      <c r="Z811" s="3"/>
      <c r="AA811" s="3"/>
      <c r="AB811" s="3"/>
      <c r="AC811" s="3"/>
      <c r="AD811" s="3"/>
      <c r="AE811" s="3"/>
      <c r="AF811" s="3"/>
      <c r="AG811" s="4"/>
    </row>
    <row r="812" spans="1:9" ht="14.25" customHeight="1">
      <c r="A812" s="92"/>
      <c r="B812" s="93"/>
      <c r="C812" s="92"/>
      <c r="D812" s="61"/>
      <c r="E812" s="61"/>
      <c r="F812" s="94"/>
      <c r="G812" s="65"/>
      <c r="H812" s="66"/>
      <c r="I812" s="63"/>
    </row>
    <row r="813" spans="1:9" ht="36.75" customHeight="1">
      <c r="A813" s="92"/>
      <c r="B813" s="93"/>
      <c r="C813" s="92"/>
      <c r="D813" s="94"/>
      <c r="E813" s="94"/>
      <c r="F813" s="94"/>
      <c r="G813" s="65"/>
      <c r="H813" s="66"/>
      <c r="I813" s="63"/>
    </row>
    <row r="814" spans="1:9" ht="14.25" customHeight="1">
      <c r="A814" s="67" t="s">
        <v>1196</v>
      </c>
      <c r="B814" s="68"/>
      <c r="C814" s="68"/>
      <c r="D814" s="69"/>
      <c r="E814" s="69"/>
      <c r="F814" s="69"/>
      <c r="G814" s="87">
        <f>SUBTOTAL(9,G812:G813)</f>
        <v>0</v>
      </c>
      <c r="H814" s="95">
        <f>SUM(H809:H812)</f>
        <v>0</v>
      </c>
      <c r="I814" s="87">
        <f>SUM(I809:I812)</f>
        <v>0</v>
      </c>
    </row>
    <row r="815" ht="14.25" customHeight="1"/>
    <row r="816" ht="14.25" customHeight="1">
      <c r="G816" s="56"/>
    </row>
    <row r="817" ht="14.25" customHeight="1"/>
    <row r="818" ht="14.25" customHeight="1"/>
    <row r="819" spans="2:9" ht="18.75" customHeight="1">
      <c r="B819" s="96"/>
      <c r="C819" s="96"/>
      <c r="D819" s="97"/>
      <c r="E819" s="97"/>
      <c r="F819" s="97"/>
      <c r="G819" s="96"/>
      <c r="H819" s="96"/>
      <c r="I819" s="5">
        <v>43252</v>
      </c>
    </row>
    <row r="820" spans="1:9" ht="60.75" customHeight="1">
      <c r="A820" s="125"/>
      <c r="B820" s="125"/>
      <c r="C820" s="125"/>
      <c r="D820" s="98"/>
      <c r="E820" s="98"/>
      <c r="F820" s="98"/>
      <c r="G820" s="6"/>
      <c r="H820" s="6"/>
      <c r="I820" s="6"/>
    </row>
    <row r="821" spans="1:9" ht="31.5" customHeight="1">
      <c r="A821" s="80" t="s">
        <v>1463</v>
      </c>
      <c r="B821" s="80"/>
      <c r="C821" s="80"/>
      <c r="D821" s="80"/>
      <c r="E821" s="80"/>
      <c r="F821" s="80"/>
      <c r="G821" s="80" t="s">
        <v>8</v>
      </c>
      <c r="H821" s="80" t="s">
        <v>9</v>
      </c>
      <c r="I821" s="81" t="s">
        <v>10</v>
      </c>
    </row>
    <row r="822" spans="1:7" ht="32.25" customHeight="1">
      <c r="A822" s="99" t="s">
        <v>1</v>
      </c>
      <c r="B822" s="99"/>
      <c r="C822" s="99"/>
      <c r="D822" s="99"/>
      <c r="E822" s="99"/>
      <c r="F822" s="99"/>
      <c r="G822" s="100"/>
    </row>
    <row r="823" spans="1:9" ht="53.25" customHeight="1">
      <c r="A823" s="126" t="s">
        <v>1464</v>
      </c>
      <c r="B823" s="126"/>
      <c r="C823" s="126"/>
      <c r="D823" s="102"/>
      <c r="E823" s="102"/>
      <c r="F823" s="102"/>
      <c r="G823" s="103">
        <f>G688</f>
        <v>175250888.96999994</v>
      </c>
      <c r="H823" s="103">
        <f>H688</f>
        <v>19104213.380000006</v>
      </c>
      <c r="I823" s="103">
        <f>I688</f>
        <v>146265407.62999976</v>
      </c>
    </row>
    <row r="824" spans="1:9" ht="15" customHeight="1">
      <c r="A824" s="126" t="s">
        <v>1465</v>
      </c>
      <c r="B824" s="126"/>
      <c r="C824" s="126"/>
      <c r="G824" s="103">
        <f>G782</f>
        <v>0</v>
      </c>
      <c r="H824" s="103">
        <f>H782</f>
        <v>6012.63</v>
      </c>
      <c r="I824" s="103">
        <f>I782</f>
        <v>1998530.220000001</v>
      </c>
    </row>
    <row r="825" spans="1:13" ht="15" customHeight="1">
      <c r="A825" s="126" t="s">
        <v>1466</v>
      </c>
      <c r="B825" s="126"/>
      <c r="C825" s="126"/>
      <c r="G825" s="103">
        <f>G789</f>
        <v>20005927.27</v>
      </c>
      <c r="H825" s="103">
        <f>H789</f>
        <v>0</v>
      </c>
      <c r="I825" s="103">
        <f>I789</f>
        <v>20000000</v>
      </c>
      <c r="L825" s="104"/>
      <c r="M825" s="105">
        <f>H826-L825</f>
        <v>19110226.010000005</v>
      </c>
    </row>
    <row r="826" spans="1:9" ht="15" customHeight="1">
      <c r="A826" s="106"/>
      <c r="B826" s="107"/>
      <c r="C826" s="107"/>
      <c r="D826" s="108"/>
      <c r="E826" s="108"/>
      <c r="F826" s="108"/>
      <c r="G826" s="109">
        <f>G823+G824-G825</f>
        <v>155244961.69999993</v>
      </c>
      <c r="H826" s="109">
        <f>H823+H824-H825</f>
        <v>19110226.010000005</v>
      </c>
      <c r="I826" s="109">
        <f>I823+I824-I825</f>
        <v>128263937.84999976</v>
      </c>
    </row>
    <row r="827" spans="1:9" ht="31.5" customHeight="1">
      <c r="A827" s="99" t="s">
        <v>1461</v>
      </c>
      <c r="B827" s="99"/>
      <c r="C827" s="99"/>
      <c r="D827" s="99"/>
      <c r="E827" s="99"/>
      <c r="F827" s="99"/>
      <c r="G827" s="103"/>
      <c r="H827" s="103"/>
      <c r="I827" s="103"/>
    </row>
    <row r="828" spans="1:9" ht="30" customHeight="1">
      <c r="A828" s="126" t="s">
        <v>1464</v>
      </c>
      <c r="B828" s="126"/>
      <c r="C828" s="126"/>
      <c r="D828" s="102"/>
      <c r="E828" s="102"/>
      <c r="F828" s="102"/>
      <c r="G828" s="103">
        <f>G802</f>
        <v>0</v>
      </c>
      <c r="H828" s="103">
        <f>H802</f>
        <v>0</v>
      </c>
      <c r="I828" s="103">
        <f>I802</f>
        <v>0</v>
      </c>
    </row>
    <row r="829" spans="1:9" ht="30" customHeight="1">
      <c r="A829" s="126" t="s">
        <v>1465</v>
      </c>
      <c r="B829" s="126"/>
      <c r="C829" s="126"/>
      <c r="D829" s="102"/>
      <c r="E829" s="102"/>
      <c r="F829" s="102"/>
      <c r="G829" s="103">
        <f>G808</f>
        <v>0</v>
      </c>
      <c r="H829" s="103">
        <f>H808</f>
        <v>0</v>
      </c>
      <c r="I829" s="103">
        <f>I808</f>
        <v>0</v>
      </c>
    </row>
    <row r="830" spans="1:9" ht="15" customHeight="1">
      <c r="A830" s="101" t="s">
        <v>1466</v>
      </c>
      <c r="B830" s="43"/>
      <c r="C830" s="43"/>
      <c r="D830" s="102"/>
      <c r="E830" s="102"/>
      <c r="F830" s="102"/>
      <c r="G830" s="103">
        <f>G814</f>
        <v>0</v>
      </c>
      <c r="H830" s="103">
        <f>H814</f>
        <v>0</v>
      </c>
      <c r="I830" s="103">
        <f>I814</f>
        <v>0</v>
      </c>
    </row>
    <row r="831" spans="1:9" ht="14.25" customHeight="1">
      <c r="A831" s="107"/>
      <c r="B831" s="107"/>
      <c r="C831" s="107"/>
      <c r="D831" s="108"/>
      <c r="E831" s="108"/>
      <c r="F831" s="108"/>
      <c r="G831" s="109">
        <f>G828+G829-G830</f>
        <v>0</v>
      </c>
      <c r="H831" s="109">
        <f>H828+H829-H830</f>
        <v>0</v>
      </c>
      <c r="I831" s="109">
        <f>I828+I829-I830</f>
        <v>0</v>
      </c>
    </row>
    <row r="832" ht="14.25" customHeight="1">
      <c r="A832" s="110"/>
    </row>
    <row r="833" spans="1:9" ht="14.25" customHeight="1">
      <c r="A833" s="1" t="s">
        <v>1467</v>
      </c>
      <c r="G833" s="111"/>
      <c r="H833" s="111"/>
      <c r="I833" s="111"/>
    </row>
    <row r="834" spans="1:9" ht="15" customHeight="1">
      <c r="A834" s="1" t="s">
        <v>1468</v>
      </c>
      <c r="G834" s="112"/>
      <c r="H834" s="112"/>
      <c r="I834" s="112"/>
    </row>
    <row r="835" spans="7:9" ht="14.25" customHeight="1">
      <c r="G835" s="113"/>
      <c r="H835" s="113"/>
      <c r="I835" s="113"/>
    </row>
    <row r="836" spans="7:9" ht="14.25" customHeight="1">
      <c r="G836" s="114"/>
      <c r="H836" s="115"/>
      <c r="I836" s="115"/>
    </row>
    <row r="837" spans="1:9" ht="29.25" customHeight="1">
      <c r="A837" s="116" t="s">
        <v>1469</v>
      </c>
      <c r="G837" s="117"/>
      <c r="H837" s="117"/>
      <c r="I837" s="117"/>
    </row>
  </sheetData>
  <sheetProtection selectLockedCells="1" selectUnlockedCells="1"/>
  <mergeCells count="14">
    <mergeCell ref="A828:C828"/>
    <mergeCell ref="A829:C829"/>
    <mergeCell ref="A793:H793"/>
    <mergeCell ref="A804:C805"/>
    <mergeCell ref="A820:C820"/>
    <mergeCell ref="A823:C823"/>
    <mergeCell ref="A824:C824"/>
    <mergeCell ref="A825:C825"/>
    <mergeCell ref="A2:I2"/>
    <mergeCell ref="A3:I3"/>
    <mergeCell ref="A5:I5"/>
    <mergeCell ref="A690:I690"/>
    <mergeCell ref="A691:I691"/>
    <mergeCell ref="A784:I784"/>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40" r:id="rId2"/>
  <rowBreaks count="10" manualBreakCount="10">
    <brk id="21" max="8" man="1"/>
    <brk id="36" max="8" man="1"/>
    <brk id="65" max="255" man="1"/>
    <brk id="95" max="8" man="1"/>
    <brk id="106" max="8" man="1"/>
    <brk id="709" max="255" man="1"/>
    <brk id="722" max="8" man="1"/>
    <brk id="748" max="8" man="1"/>
    <brk id="781" max="8" man="1"/>
    <brk id="814" max="255" man="1"/>
  </rowBreaks>
  <colBreaks count="1" manualBreakCount="1">
    <brk id="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2018-07-10T13:24:57Z</cp:lastPrinted>
  <dcterms:modified xsi:type="dcterms:W3CDTF">2018-07-10T13:25:03Z</dcterms:modified>
  <cp:category/>
  <cp:version/>
  <cp:contentType/>
  <cp:contentStatus/>
</cp:coreProperties>
</file>