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tabRatio="500" activeTab="0"/>
  </bookViews>
  <sheets>
    <sheet name="Empenhos" sheetId="1" r:id="rId1"/>
    <sheet name="Planilha2" sheetId="2" r:id="rId2"/>
  </sheets>
  <definedNames>
    <definedName name="_xlnm.Print_Area" localSheetId="0">'Empenhos'!$A$1:$I$937</definedName>
    <definedName name="Excel_BuiltIn__FilterDatabase" localSheetId="0">'Empenhos'!$A$6:$I$6</definedName>
    <definedName name="Excel_BuiltIn_Print_Area" localSheetId="0">'Empenhos'!$H$1:$IV$6</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<sst xmlns="http://schemas.openxmlformats.org/spreadsheetml/2006/main" count="4848" uniqueCount="1670">
  <si>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</si>
  <si>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</si>
  <si>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</si>
  <si>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</si>
  <si>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</si>
  <si>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</si>
  <si>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</si>
  <si>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</si>
  <si>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</si>
  <si>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</si>
  <si>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</si>
  <si>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VANIAS BATISTA MENDONÇA</t>
  </si>
  <si>
    <t>REFERENTE À LOCAÇÃO DE IMÓVEL URBANO (TERRENO) LOCALIZADO NO BAIRRO DO ALEIXO,
UTILIZADO COMO ESTACIONAMENTO,</t>
  </si>
  <si>
    <t>NÃO SE APLICA</t>
  </si>
  <si>
    <t>5 - Dispensa de Licitação</t>
  </si>
  <si>
    <t>2018NE00001</t>
  </si>
  <si>
    <t xml:space="preserve"> EMPRESA BRASILEIRA DE CORREIOS E TELEGRAFOS EBCT</t>
  </si>
  <si>
    <t>REFERENTE À PRESTAÇÃO DE SERVIÇOS POSTAIS NACIONAIS E INTERNACIONAIS, COM
FORNECIMENTO DE PRODUTOS,</t>
  </si>
  <si>
    <t>2018NE00002</t>
  </si>
  <si>
    <t xml:space="preserve"> MDA MANUTENÇÃO DE ELEVADORES LTDA </t>
  </si>
  <si>
    <t>REFERENTE À PRESTAÇÃO DE
SERVIÇOS DE MANUTENÇÃO PREVENTIVA E CORRETIVA DOS ELEVADORES DA PGJ/AM, PELO PERÍODO
DE 06 (SEIS) MESES,</t>
  </si>
  <si>
    <t>MENOR PREÇO</t>
  </si>
  <si>
    <t>9 - Pregão Presencial</t>
  </si>
  <si>
    <t>2018NE00003</t>
  </si>
  <si>
    <t xml:space="preserve"> EMPRESA JORNAL DO COMERCIO LTDA</t>
  </si>
  <si>
    <t>REFERENTE À PRESTAÇÃO DE
SERVIÇOS DE PUBLICAÇÃO DOS ATOS OFICIAIS E NOTAS DE INTERESSE PÚBLICO EM JORNAL DIÁRIO
DE GRANDE CIRCULAÇÃO NO ESTADO DO AMAZONAS, POR UM PERÍODO DE 12 (DOZE) MESES</t>
  </si>
  <si>
    <t>2018NE00004</t>
  </si>
  <si>
    <t>REFERENTE À LOCAÇÃO DE IMÓVEL SITUADO À AVENIDA ANDRÉ ARAÚJO, Nº 129 - ADRIANÓPOLIS,
PARA INSTALAÇÃO DE ÓRGÃOS DESTA PROCURADORIA-GERAL DE JUSTIÇA / MINISTÉRIO PÚBLICO DO
ESTADO DO AMAZONAS, POR UM PERÍODO DE 24 (VINTE E QUATRO) MESES,</t>
  </si>
  <si>
    <t>2018NE00005</t>
  </si>
  <si>
    <t xml:space="preserve"> CLARO S A</t>
  </si>
  <si>
    <t>REFERENTE À PRESTAÇÃO DE
SERVIÇO TELEFÔNICO FIXO COMUTADO - STFC, POR UM PERÍODO DE 12 (DOZE) MESES</t>
  </si>
  <si>
    <t>2018NE00006</t>
  </si>
  <si>
    <t xml:space="preserve"> AKO ADMINISTRADORA DE IMOVEIS LTDA</t>
  </si>
  <si>
    <t>REFERENTE À LOCAÇÃO DE IMÓVEL SITUADO NO 2º PAVIMENTO DO EMPREENDIMENTO SHOPPING
CIDADE LESTE NO BAIRRO TANCREDO NEVES, AV. AUTAZ MIRIM, Nº 282, PARA INSTALAÇÃO DE
ÓRGÃOS DESTA PGJ, POR UM PERÍODO DE 24 (VINTE E QUATRO) MESES,</t>
  </si>
  <si>
    <t>2018NE00007</t>
  </si>
  <si>
    <t xml:space="preserve"> ALVES LIRA LTDA</t>
  </si>
  <si>
    <t>REFERENTE À LOCAÇÃO DO IMÓVEL SITUADO NA RUA BELO HORIZONTE, 500, ALEIXO, MANAUS - AM,
PELO PERÍODO DE 24 (VINTE E QUATRO) MESES,</t>
  </si>
  <si>
    <t>2018NE00008</t>
  </si>
  <si>
    <t xml:space="preserve"> PRODAM PROCESSAMENTO DE DADOS AMAZONAS SA</t>
  </si>
  <si>
    <t>TRANSMISSÃO DE DADOS E LOCAÇÃO DE EQUIPAMENTOS PARA A INTERLIGAÇÃO DESTA PGJ (SEDE E
ANEXO ALEIXO) À REDE METROPOLITANA DE MANAUS-REPAM/METROMAO,</t>
  </si>
  <si>
    <t>2018NE00009</t>
  </si>
  <si>
    <t xml:space="preserve"> AMAZONAS DISTRIBUIDORA DE ENERGIA S/A</t>
  </si>
  <si>
    <t>COMPLEMENTO DO 1º TERMO ADITIVO AO CONTRATO ADMINISTRATIVO Nº 001/2016-MP/PGJ, 
REFERENTE À PRESTAÇÃO DE SERVIÇOS DE FORNECIMENTO DE ENERGIA ELÉTRICA PARA OS
PRÉDIOS SEDE E ADMINISTRATIVO DA PGJ/AM, PELO PERÍODO DE 12 (DOZE) MESES,</t>
  </si>
  <si>
    <t>6 - Inexigível</t>
  </si>
  <si>
    <t>2018NE00010</t>
  </si>
  <si>
    <t xml:space="preserve"> MANAUS AMBIENTAL S.A</t>
  </si>
  <si>
    <t>REFERENTE À PRESTAÇÃO DE SERVIÇOS DE FORNECIMENTO DE ÁGUA POTÁVEL E SISTEMA DE
ESGOTO, PARA O EDIFÍCIO-SEDE DA PGJ/MPAM (MATRÍCULA 1922292), E UNIDADES
DESCENTRALIZADAS SITUADAS NA AV. ANDRÉ ARAÚJO,</t>
  </si>
  <si>
    <t>2018NE00011</t>
  </si>
  <si>
    <t>REFERENTE À PRESTAÇÃO DE SERVIÇOS DE LICENÇA DE USO DO SISTEMA DE GESTÃO E CONTROLE
PATRIMONIAL - AJURI, POR UM PERÍODO DE 12 (DOZE) MESES,</t>
  </si>
  <si>
    <t>2018NE00012</t>
  </si>
  <si>
    <t>REFERENTE AO FORNECIMENTO DE ENERGIA ELÉTRICA, BAIXA TENSÃO, PARA ATENDER ÀS
DEMANDAS DAS UNIDADES DESCENTRALIZADAS DO MPAM/PGJ, LOCALIZADAS NA CAPITAL E
PROMOTORIAS DE JUSTIÇA SITUADAS NO INTERIOR DO ESTADO DO AMAZONAS, PELO PERÍODO DE 12
(DOZE) MESES,</t>
  </si>
  <si>
    <t>2018NE00013</t>
  </si>
  <si>
    <t xml:space="preserve"> TELEMAR NORTE LESTE S/A</t>
  </si>
  <si>
    <t>REFERENTE À PRESTAÇÃO DE SERVIÇO TELEFÔNICO FIXO COMUTADO - STFC ANALÓGICO, NAS
MODALIDADES LOCAL, CAPITAL E INTERIOR, POR PRAZO DE 12 (DOZE) MESES, PARA ATENDER A
PROCURADORIA-GERAL DE JUSTIÇA DO AMAZONAS - PGJ/AM E SUAS UNIDADES JURISDICIONADAS,</t>
  </si>
  <si>
    <t>2018NE00014</t>
  </si>
  <si>
    <t xml:space="preserve"> HUGHES TELECOMUNICAÇÕES DO BRASIL LTDA</t>
  </si>
  <si>
    <t>PRESTAÇÃO DE SERVIÇOS DE TELECOMUNICAÇÕES DE DADOS BIDIRECIONAL, VSAT, EM
BANDA KU, COMPREENDENDO CONEXÕES IP PARA INTEGRAÇÃO DA PGJ/AM ÀS PROMOTORIAS DE
JUSTIÇA NAS DIVERSAS REGIÕES DO ESTADO DO AMAZONAS,</t>
  </si>
  <si>
    <t>8 - Pregão Eletrônico</t>
  </si>
  <si>
    <t>2018NE00016</t>
  </si>
  <si>
    <t xml:space="preserve"> EYES NWHERE SISTEMAS INTELIGENTES DE IMAGEM LTDA</t>
  </si>
  <si>
    <t>REFERENTE À PRESTAÇÃO DE SERVIÇO DE CONECTIVIDADE
PONTO A PONTO EM FIBRA ÓTICA, ATRAVÉS DE CONEXÃO ENTRE REDES DE DADOS NAS PONTAS A E B
POR UM PERÍODO DE 12 (DOZE) MESES,</t>
  </si>
  <si>
    <t>2018NE00017</t>
  </si>
  <si>
    <t xml:space="preserve"> ERLI P DA SILVA</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</si>
  <si>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</si>
  <si>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2018NE00018</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</si>
  <si>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</si>
  <si>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2018NE00019</t>
  </si>
  <si>
    <t xml:space="preserve"> INSTITUTO EUVALDO LODI</t>
  </si>
  <si>
    <t>REFERENTE À CONTRATAÇÃO DE EMPRESA ESPECIALIZADA
NA PRESTAÇÃO DE SERVIÇOS DE INTERMEDIAÇÃO DE ESTÁGIO, PARA ATENDER ÀS NECESSIDADES DA
PGJ/AM, POR UM PERÍODO DE 12 (DOZE) MESES,</t>
  </si>
  <si>
    <t>2018NE00020</t>
  </si>
  <si>
    <t>REFERENTE À CONTRATAÇÃO DE
EMPRESA ESPECIALIZADA NA PRESTAÇÃO DE SERVIÇOS DE INTERMEDIAÇÃO DE ESTÁGIO, PARA
ATENDER ÀS NECESSIDADES DA PGJ/AM, POR UM PERÍODO DE 12 (DOZE) MESES,</t>
  </si>
  <si>
    <t>2018NE00021</t>
  </si>
  <si>
    <t xml:space="preserve"> G REFRIGERAÇAO COM E SERV DE REFRIGERAÇAO LTDA  ME</t>
  </si>
  <si>
    <t>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À PGJ/AM, NA CIDADE DE MANAUS, PELO PERÍODO DE 12 (DOZE)</t>
  </si>
  <si>
    <t>2018NE00022</t>
  </si>
  <si>
    <t xml:space="preserve"> FRANCISCO W A JUNIOR ENGENHARIA AMBIENTAL</t>
  </si>
  <si>
    <t>REFERENTE À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</si>
  <si>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2018NE00023</t>
  </si>
  <si>
    <t xml:space="preserve"> MENDEX NETWORKS TELECOMUNICAÇOES LTDA  EPP</t>
  </si>
  <si>
    <t>DECORRENTE DO PREGÃO ELETRÔNICO Nº 4.008/2017-CPL/MP/PGJ, REFERENTE À CONTRATAÇÃO DE EMPRESA PARA PRESTAÇÃO DE SERVIÇOS DE ACESSO À INTERNET, NAS MODALIDADES LINK DEDICADO E BANDA LARGA DE DADOS
COM CONECTIVIDADE IP DE 50 MBPS, PELO PERÍODO DE 12 (DOZE) MESES,</t>
  </si>
  <si>
    <t>2018NE00024</t>
  </si>
  <si>
    <t xml:space="preserve"> P S DE ALMEIDA SERVICOS E REPRESENTAÇÕES </t>
  </si>
  <si>
    <t>REFERENTE À CONTRATAÇÃO DE EMPRESA ESPECIALIZADA
PARA FORNECIMENTO DE ÁGUA MINERAL POTÁVEL ACONDICIONADA EM VASILHAMES DE 20 LITROS,
PARA ATENDER ÀS NECESSIDADES DA PGJ/AM POR 12 (DOZE) MESES</t>
  </si>
  <si>
    <t>2018NE00025</t>
  </si>
  <si>
    <t xml:space="preserve"> RPJ COMERCIO E SERVICOS DA AMAZONIA LTDA</t>
  </si>
  <si>
    <t>REFERENTE À PRESTAÇÃO DE SERVIÇOS DE CONECTIVIDADE
PONTO A PONTO EM FIBRA ÓPTICA, ATRAVÉS DE CONEXÃO ENTRE REDES DE DADOS NAS PONTAS A E
B, NAS UNIDADES JURISDICIONADAS DA PGJ/AM DO INTERIOR NO ESTADO DO AMAZONAS, POR UM
PERÍODO DE 12 (DOZE) MESES,</t>
  </si>
  <si>
    <t>2018NE00026</t>
  </si>
  <si>
    <t xml:space="preserve"> CRIART SERVIÇOS DE TERCEIRIZAÇAO DE MAO DE OBRA LTDA</t>
  </si>
  <si>
    <t>REFERENTE À CONTRATAÇÃO DE EMPRESA ESPECIALIZADA
PARA PRESTAÇÃO DE SERVIÇOS CONTINUADOS DE LIMPEZA E CONSERVAÇÃO, HIGIENIZAÇÃO,
SERVIÇOS DE COPA, GARÇOM, LAVAGEM DE VEÍCULOS, JARDINAGEM E MANUTENÇÃO PREDIAL, COM
FORNECIMENTO DE MATERIAIS E EQUIPAMENTOS, PARA ATENDER ÀS NECESSIDADES DA PGJ/AM PELO
PERÍODO DE 12 (DOZE) MESES,</t>
  </si>
  <si>
    <t>2018NE00027</t>
  </si>
  <si>
    <t>REFERENTE À CONTRATAÇÃO DE 
EMPRESA ESPECIALIZADA NA PRESTAÇÃO DE SERVIÇOS DE ACESSO À INTERNET, NA MODALIDADE
LINK DEDICADO DE DADOS COM CONECTIVIDADE IP, PELO PERÍODO DE 12 (DOZE) MESES,</t>
  </si>
  <si>
    <t>2018NE00028</t>
  </si>
  <si>
    <t xml:space="preserve"> UATUMA EMPREENDIMENTOS TURISTICOS LTDA</t>
  </si>
  <si>
    <t>REFERENTE À CONTRATAÇÃO DE EMPRESA ESPECIALIZADA
PARA PRESTAÇÃO DE SERVIÇOS DE AGENCIAMENTO DE VIAGENS, COMPREENDENDO RESERVA,
EMISSÃO, MARCAÇÃO E REMARCAÇÃO DE BILHETES DE PASSAGENS AÉREAS NACIONAIS E
INTERNACIONAIS, PARA ATENDER ÀS NECESSIDADES DA PROCURADORIA-GERAL DE JUSTIÇA /
MINISTÉRIO PÚBLICO DO ESTADO DO AMAZONAS, POR UM PERÍODO DE 12 (DOZE) MESES,</t>
  </si>
  <si>
    <t>2018NE00029</t>
  </si>
  <si>
    <t>REFERENTE À PRESTAÇÃO DE SERVIÇO DE TELEFONIA MÓVEL PESSOAL (SMP), EM REGIME DE
EMPREITADA POR PREÇO UNITÁRIO, COM FORNECIMENTO DE 32 (TRINTA E DUAS) LINHAS
TELEFÔNICAS DIGITAIS, (VOZ) E RESPECTIVOS APARELHOS CELULARES EM REGIME DE COMODATO</t>
  </si>
  <si>
    <t>2018NE00031</t>
  </si>
  <si>
    <t xml:space="preserve"> PREFEITURA MUNICIPAL DE ALVARAES</t>
  </si>
  <si>
    <t>FIRMADO ENTRE O MINISTÉRIO PÚBLICO DO 
ESTADO DO AMAZONAS E A PREFEITURA DE ALVARÃES PARA CESSÃO DA SERVIDORA MUNICIPAL
LUCINEIDE LOPES FIRMINO, PARA ATUAR NA PROMOTORIA DE JUSTIÇA DA COMARCA DO REFERIDO
MUNICÍPIO, PELO PERÍODO DE 12 MESES,</t>
  </si>
  <si>
    <t>7 - Não se aplica</t>
  </si>
  <si>
    <t>2018NE00032</t>
  </si>
  <si>
    <t xml:space="preserve"> PREFEITURA MUNICIPAL DE CANUTAMA</t>
  </si>
  <si>
    <t>EFERENTE À CESSÃO DE SERVIDORES
MUNICIPAIS PARA ATUAREM NA PROMOTORIA DE JUSTIÇA DA COMARCA DO REFERIDO MUNICÍPIO,
PELO PERÍODO DE 12 MESES</t>
  </si>
  <si>
    <t>2018NE00033</t>
  </si>
  <si>
    <t xml:space="preserve"> PREFEITURA MUNICIPAL DE CARAUARI</t>
  </si>
  <si>
    <t>FIRMADO ENTRE O MINISTÉRIO PÚBLICO DO 
ESTADO DO AMAZONAS E A PREFEITURA DE CARAUARI, REFERENTE À CESSÃO DE SERVIDORES
MUNICIPAIS PARA ATUAREM NA PROMOTORIA DE JUSTIÇA DA COMARCA DO REFERIDO MUNICÍPIO,
PELO PERÍODO DE 12 MESES,</t>
  </si>
  <si>
    <t>2018NE00034</t>
  </si>
  <si>
    <t xml:space="preserve"> PREFEITURA MUNICIPAL DE FONTE BOA</t>
  </si>
  <si>
    <t>FIRMADO ENTRE O MINISTÉRIO PÚBLICO DO 
ESTADO DO AMAZONAS E A PREFEITURA DE FONTE BOA, REFERENTE À CESSÃO DO SERVIDOR
MUNICIPAL AURICELSON COELHO DA SILVA PARA ATUAR NA PROMOTORIA DE JUSTIÇA DA COMARCA
DO REFERIDO MUNICÍPIO, PELO PERÍODO DE 12 MESES,</t>
  </si>
  <si>
    <t>2018NE00035</t>
  </si>
  <si>
    <t xml:space="preserve"> PREFEITURA MUNICIPAL DE HUMAITA</t>
  </si>
  <si>
    <t>FIRMADO ENTRE O MINISTÉRIO PÚBLICO DO 
ESTADO DO AMAZONAS E A PREFEITURA DE HUMAITÁ, REFERENTE À CESSÃO DE SERVIDORES
MUNICIPAIS PARA ATUAREM NA PROMOTORIA DE JUSTIÇA DA COMARCA DO REFERIDO MUNICÍPIO,
PELO PERÍODO DE 12 MESES,</t>
  </si>
  <si>
    <t>2018NE00036</t>
  </si>
  <si>
    <t xml:space="preserve"> PREFEITURA MUNICIPAL DE ITACOATIARA</t>
  </si>
  <si>
    <t>FIRMADO ENTRE O MINISTÉRIO PÚBLICO DO 
ESTADO DO AMAZONAS E A PREFEITURA DE ITACOATIARA, REFERENTE À CESSÃO DE SERVIDORES
MUNICIPAIS PARA ATUAREM NA PROMOTORIA DE JUSTIÇA DA COMARCA DO REFERIDO MUNICÍPIO,
PELO PERÍODO DE 12 MESES,</t>
  </si>
  <si>
    <t>2018NE00037</t>
  </si>
  <si>
    <t xml:space="preserve"> PREFEITURA MUNICIPAL DE LABREA</t>
  </si>
  <si>
    <t>FIRMADO ENTRE O MINISTÉRIO PÚBLICO DO 
ESTADO DO AMAZONAS E A PREFEITURA DE LÁBREA, REFERENTE À CESSÃO DO SERVIDOR MUNICIPAL
ELIANDRO MENEZES MAIA PARA ATUAR NA PROMOTORIA DE JUSTIÇA DA COMARCA DO REFERIDO
MUNICÍPIO, PELO PERÍODO DE 12 MESES,</t>
  </si>
  <si>
    <t>2018NE00038</t>
  </si>
  <si>
    <t xml:space="preserve"> PREFEITURA MUNICIPAL DE MAUES</t>
  </si>
  <si>
    <t>FIRMADO ENTRE O MINISTÉRIO PÚBLICO DO 
ESTADO DO AMAZONAS E A PREFEITURA DE LÁBREA, REFERENTE À CESSÃO DE SERVIDORES
MUNICIPAIS PARA ATUAREM NA PROMOTORIA DE JUSTIÇA DA COMARCA DO REFERIDO MUNICÍPIO</t>
  </si>
  <si>
    <t>2018NE00039</t>
  </si>
  <si>
    <t xml:space="preserve"> PREFEITURA MUNICIPAL DE NOVO AIRAO</t>
  </si>
  <si>
    <t>FIRMADO ENTRE O MINISTÉRIO PÚBLICO DO 
ESTADO DO AMAZONAS E A PREFEITURA DE NOVO AIRÃO, REFERENTE À CESSÃO DE SERVIDORES
MUNICIPAIS PARA ATUAREM NA PROMOTORIA DE JUSTIÇA DA COMARCA DO REFERIDO MUNICÍPIO,
PELO PERÍODO DE 12 MESES,</t>
  </si>
  <si>
    <t>2018NE00040</t>
  </si>
  <si>
    <t xml:space="preserve"> PREFEITURA MUNICIPAL DE SAO GABRIEL DA CACHOEIRA</t>
  </si>
  <si>
    <t>FIRMADO ENTRE O MINISTÉRIO PÚBLICO DO 
ESTADO DO AMAZONAS E A PREFEITURA DE SÃO GABRIEL DA CACHOEIRA, REFERENTE À CESSÃO DA
SERVIDORA MUNICIPAL JAMILLA LAGOS BENLOLO, PARA ATUAR NA PROMOTORIA DE JUSTIÇA DA
COMARCA DO REFERIDO MUNICÍPIO, PELO PERÍODO DE 12 MESES,</t>
  </si>
  <si>
    <t>2018NE00041</t>
  </si>
  <si>
    <t xml:space="preserve"> PREFEITURA MUNICIPAL DE TEFE</t>
  </si>
  <si>
    <t>FIRMADO ENTRE O MINISTÉRIO PÚBLICO DO 
ESTADO DO AMAZONAS E A PREFEITURA DE TEFÉ, REFERENTE À CESSÃO DE SERVIDORES
MUNICIPAIS PARA ATUAREM NA PROMOTORIA DE JUSTIÇA DA COMARCA DO REFERIDO MUNICÍPIO,
PELO PERÍODO DE 12 MESES</t>
  </si>
  <si>
    <t>2018NE00042</t>
  </si>
  <si>
    <t xml:space="preserve"> AMAZONAS GOVERNO DO ESTADO</t>
  </si>
  <si>
    <t>COMPLEMENTO DO CONVÊNIO Nº 002/2018-MP/PGJ, FIRMADO ENTRE O MINISTÉRIO PÚBLICO DO 
ESTADO DO AMAZONAS E E O GOVERNO DO ESTADO, POR MEIO DA POLÍCIA CIVIL DO ESTADO DO
AMAZONAS, VISANDO À CESSÃO DO INVESTIGADOR MILTON SPOSITO NETO, POR UM PERÍODO DE 12
(MESES), CONFORME NAD Nº 169/2017,</t>
  </si>
  <si>
    <t>2018NE00043</t>
  </si>
  <si>
    <t xml:space="preserve"> PAULO AUGUSTO DE OLIVEIRA LOPES</t>
  </si>
  <si>
    <t>DIÁRIAS</t>
  </si>
  <si>
    <t>2018NE00044</t>
  </si>
  <si>
    <t xml:space="preserve"> INSTITUTO NACIONAL DE SEGURIDADE SOCIAL / INSS</t>
  </si>
  <si>
    <t>PAGAMENTO DE JUROS E MULTAS INCIDENTES SOBRE ATRASO NA QUITAÇÃO DE GUIA DA 
PREVIDÊNCIA SOCIAL (GPS), DECORRENTE DE PROBLEMAS TÉCNICOS QUE IMPOSSIBILITARAM A
EMISSÃO DO DOCUMENTO DENTRO DO PRAZO,</t>
  </si>
  <si>
    <t>2018NE00045</t>
  </si>
  <si>
    <t xml:space="preserve"> IMAGEM GEOSISTEMAS &amp; COMERCIO LTDA</t>
  </si>
  <si>
    <t>CONTRATAÇÃO DE EMPRESA ESPECIALIZADA PARA PRESTAÇÃO DE SERVIÇOS DE SUPORTE E 
ATUALIZAÇÃO DO SOFTWARE ESRI/ARCGIS.</t>
  </si>
  <si>
    <t>2018NE00046</t>
  </si>
  <si>
    <t xml:space="preserve"> COSAMA COMPANHIA DE SANEAMENTO DO AMAZONAS</t>
  </si>
  <si>
    <t>PAGAMENTO DE SERVIÇO DE FORNECIMENTO DE ÁGUA E ESGOTO PARA AS PROMOTORIAS DE 
JUSTIÇA NOS MUNICÍPIOS DO INTERIOR DO ESTADO DO AMAZONAS, NO MÊS DE SETEMBRO DE 2017,</t>
  </si>
  <si>
    <t>2018NE00048</t>
  </si>
  <si>
    <t>PAGAMENTO DE SERVIÇO DE FORNECIMENTO DE ÁGUA E ESGOTO PARA AS PROMOTORIAS DE 
JUSTIÇA NOS MUNICÍPIOS DO INTERIOR DO ESTADO DO AMAZONAS, NO MÊS DE DEZEMBRO/2017</t>
  </si>
  <si>
    <t>2018NE00049</t>
  </si>
  <si>
    <t xml:space="preserve"> COMPANHIA HUMAITENSE DE AGUAS E SANEAMENTO BASICO</t>
  </si>
  <si>
    <t>PAGAMENTO DE SERVIÇO DE FORNECIMENTO DE ÁGUA E ESGOTO PARA A PROMOTORIA DE JUSTIÇA 
DE HUMAITÁ, NOS MESES DE MARÇO, JUNHO, JULHO, AGOSTO, SETEMBRO, OUTUBRO E
NOVEMBRO/2017</t>
  </si>
  <si>
    <t>2018NE00050</t>
  </si>
  <si>
    <t xml:space="preserve"> M V D DOS SANTOS TREINAMENTOS EPP</t>
  </si>
  <si>
    <t>INSCRIÇÃO DA SERVIDORA ELAYNE DE LIMA PEREIRA EM CURSO SOBRE GOVERNANÇA, GESTÃO DE 1
RISCOS, CONTROLES INTERNOS E COMPLIANCE NAS CONTRATAÇÕES DA ADMINISTRAÇÃO PÚBLICA, A
SER REALIZADO NA CIDADE DE MANAUS / AM</t>
  </si>
  <si>
    <t>2018NE00051</t>
  </si>
  <si>
    <t xml:space="preserve"> PROCURADORIA GERAL DE JUSTICA</t>
  </si>
  <si>
    <t>PAGAMENTO DE AUXÍLIO-ALIMENTAÇÃO AOS MEMBROS E SERVIDORES DA PGJ/AM, NO MÊS DE 
JANEIRO DE 2018,</t>
  </si>
  <si>
    <t>2018NE00053</t>
  </si>
  <si>
    <t xml:space="preserve"> FLAVIO MOTA MORAIS SILVEIRA</t>
  </si>
  <si>
    <t>2018NE00054</t>
  </si>
  <si>
    <t xml:space="preserve"> MARINA CAMPOS MACIEL</t>
  </si>
  <si>
    <t>2018NE00055</t>
  </si>
  <si>
    <t xml:space="preserve"> ROBSON LUIZ DAMASCENO DE ASSIS</t>
  </si>
  <si>
    <t>2018NE00056</t>
  </si>
  <si>
    <t xml:space="preserve"> MANOEL EDSON SEVALHO DE SOUZA</t>
  </si>
  <si>
    <t>CONCESSÃO DE SUPRIMENTO DE FUNDOS PARA ATENDER ÀS DESPESAS DE PEQUENO VULTO 1
(RUBRICA 339039 - OUTROS SERVIÇOS DE TERCEIROS PESSOA JURÍDICA) DO SETOR DE PATRIMÔNIO E
MATERIAL,</t>
  </si>
  <si>
    <t>2018NE00057</t>
  </si>
  <si>
    <t>2018NE00059</t>
  </si>
  <si>
    <t>PAGAMENTO DE AUXÍLIO-ALIMENTAÇÃO AOS SERVIDORES CEDIDOS ÀS PROMOTORIAS DO INTERIOR 
DO AMAZONAS, NO MÊS DE DEZEMBRO DE 2017,</t>
  </si>
  <si>
    <t>2018NE00060</t>
  </si>
  <si>
    <t>PAGAMENTO DE DIÁRIAS NO ESTADO, PARA REALIZAR A ORGANIZAÇÃO E ADEQUAÇÃO DO LEIAUTE 
DOS MÓVEIS E EQUIPAMENTOS QUE GUARNECERÃO A PROMOTORIA DE JUSTIÇA DA COMARCA DE
ALVARÃES, NO PERÍODO DE 23 A 26 DE JANEIRO DE 2018, CONFORME PORTARIA Nº 0045.2018.SUBADM
E FOLHA ESPECIAL DE PAGAMENTO Nº 022/2018.</t>
  </si>
  <si>
    <t>2018NE00061</t>
  </si>
  <si>
    <t xml:space="preserve"> ALFREDO AFONSO RIBAMAR DE FREITAS</t>
  </si>
  <si>
    <t>2018NE00062</t>
  </si>
  <si>
    <t xml:space="preserve"> HARLEY MATOS CANDIDO</t>
  </si>
  <si>
    <t>2018NE00063</t>
  </si>
  <si>
    <t xml:space="preserve"> REINALDO SANTOS DE SOUZA</t>
  </si>
  <si>
    <t>2018NE00064</t>
  </si>
  <si>
    <t xml:space="preserve"> PEARGE EMPREENDIMENTOS LIMITADA  EPP</t>
  </si>
  <si>
    <t>AQUISIÇÃO DE IMÓVEL LOCALIZADO NA AVENIDA ANDRÉ ARAÚJO, Nº 119, NO BAIRRO DO ALEIXO, NA 
CIDADE DE MANAUS/AM, PARA ABRIGAR PROMOTORIAS DE JUSTIÇA DA CAPITAL</t>
  </si>
  <si>
    <t>2018NE00065</t>
  </si>
  <si>
    <t xml:space="preserve"> PREFEITURA MUNICIPAL DE BERURI</t>
  </si>
  <si>
    <t>CONVÊNIO ENTRE O MINISTÉRIO PÚBLICO DO ESTADO DO AMAZONAS E A PREFEITURA MUNICIPAL DE 
BERURI, VISANDO À CESSÃO DO SERVIDOR LEANDRO PINTO DOS SANTOS, POR UM PERÍODO DE 12
(MESES),</t>
  </si>
  <si>
    <t>2018NE00066</t>
  </si>
  <si>
    <t>PRORROGAÇÃO E SUPRESSÃO DO VALOR DO CONTRATO ADMINISTRATIVO Nº 001/2016, POR MEIO DO 
2º TERMO ADITIVO, REFERENTE À PRESTAÇÃO DE SERVIÇOS DE FORNECIMENTO DE ENERGIA
ELÉTRICA PARA OS PRÉDIOS SEDE E ADMINISTRATIVO DA PROCURADORIA-GERAL DE JUSTIÇA/
MINISTÉRIO PÚBLICO DO ESTADO DO AMAZONAS, PELO PERÍODO DE 12 (DOZE) MESES</t>
  </si>
  <si>
    <t>2018NE00067</t>
  </si>
  <si>
    <t>PRORROGAÇÃO E ADITAMENTO EM 25% DO VALOR DO CONTRATO ADMINISTRATIVO N.º 002/2017 - 
MP/PGJ, POR MEIO DO 1º TERMO ADITIVO, CUJO OBJETO É A PRESTAÇÃO DE SERVIÇOS DE EXECUÇÃO
DO SISTEMA PRODAM-RH, VISANDO À MANUTENÇÃO DO CADASTRO DE SERVIDORES, BEM COMO AO
PROCESSAMENTO FOLHAS DE PAGAMENTO DE PESSOAL E FORNECIMENTO DE RELATÓRIOS PARA
EFETIVAÇÃO DE PAGAMENTO, PARA ATENDER ÀS NECESSIDADES DO MINISTÉRIO PÚBLICO DO
ESTADO DO AMAZONAS / PROCURADORIA-GERAL DE JUSTIÇA - PGJ/AM</t>
  </si>
  <si>
    <t>2018NE00069</t>
  </si>
  <si>
    <t xml:space="preserve"> FOLHA DE PAGAMENTO</t>
  </si>
  <si>
    <t xml:space="preserve">PF0000001 </t>
  </si>
  <si>
    <t>Parcela Autônoma de Equivalência - Inativo</t>
  </si>
  <si>
    <t>2018NE00070</t>
  </si>
  <si>
    <t>2018NE00071</t>
  </si>
  <si>
    <t>Parcela Autônoma de Equivalência - Ativo</t>
  </si>
  <si>
    <t>2018NE00072</t>
  </si>
  <si>
    <t>Parcela Autônoma de Equivalência - Pensionistas</t>
  </si>
  <si>
    <t>2018NE00073</t>
  </si>
  <si>
    <t>Auxílio-Moradia</t>
  </si>
  <si>
    <t>2018NE00074</t>
  </si>
  <si>
    <t>2018NE00075</t>
  </si>
  <si>
    <t>2018NE00076</t>
  </si>
  <si>
    <t>Auxílio-Saúde</t>
  </si>
  <si>
    <t>2018NE00077</t>
  </si>
  <si>
    <t>2018NE00078</t>
  </si>
  <si>
    <t>2018NE00079</t>
  </si>
  <si>
    <t>2018NE00080</t>
  </si>
  <si>
    <t xml:space="preserve"> WALESKA GRACIEME ANDRADE MARQUES DE OLIVEIRA</t>
  </si>
  <si>
    <t>CONCESSÃO DE SUPRIMENTO DE FUNDOS PARA ATENDER ÀS DESPESAS DE PEQUENO VULTO 
(RUBRICA 339030 - MATERIAL DE CONSUMO) DA DIRETORIA DE TECNOLOGIA DA INFORMAÇÃO E
COMUNICAÇÃO,</t>
  </si>
  <si>
    <t>2018NE00081</t>
  </si>
  <si>
    <t>COMPLEMENTO DA NOTA DE EMPENHO 2017NE00009, PARA EFETUAR PAGAMENTO DE DÉBITOS EM 
ABERTO DO CONTRATO ADMINISTRATIVO Nº 020/2012, REFERENTE À DISPONIBILIZAÇÃO DE LICENÇA
DE TECNOLOGIA VIRTUAL PRIVATE NETWORK (VPN) EM 2017,</t>
  </si>
  <si>
    <t>2018NE00082</t>
  </si>
  <si>
    <t>PAGAMENTO, POR INDENIZAÇÃO, DE SERVIÇOS DE TELEFONIA DE LIGAÇÕES DE LONGA DISTÂNCIA 
NACIONAL - LDN PRESTADOS NO MÊS DE DEZEMBRO DE 2017, NÃO COBERTOS PELO CONTRATO
ADMINISTRATIVO Nº 029/2016/PGJ</t>
  </si>
  <si>
    <t>2018NE00083</t>
  </si>
  <si>
    <t xml:space="preserve"> LEDA MARA NASCIMENTO ALBQUERQUE</t>
  </si>
  <si>
    <t>PAGAMENTO DE DIÁRIAS FORA DO ESTADO, PARA PARTICIPAR DA REUNIÃO EXTRAORDINÁRIA 2
"MOBILIZAÇÃO CONTRA A REFORMA PREVIDENCIÁRIA E PELA VALORIZAÇÃO DAS CARREIRAS",
PROMOVIDA PELO CONAMP, NO DIA 01 DE FEVEREIRO DE 2018, NA CIDADE DE BRASÍLIA / DF,</t>
  </si>
  <si>
    <t>2018NE00084</t>
  </si>
  <si>
    <t xml:space="preserve"> ROSENALDO BEZERRA DE BARROS JUNIOR</t>
  </si>
  <si>
    <t>2018NE00085</t>
  </si>
  <si>
    <t>Indenização Auxílio-Alimentação</t>
  </si>
  <si>
    <t>2018NE00086</t>
  </si>
  <si>
    <t>ATIVO</t>
  </si>
  <si>
    <t>2018NE00121</t>
  </si>
  <si>
    <t>2018NE00122</t>
  </si>
  <si>
    <t>2018NE00123</t>
  </si>
  <si>
    <t>2018NE00124</t>
  </si>
  <si>
    <t>2018NE00125</t>
  </si>
  <si>
    <t>2018NE00126</t>
  </si>
  <si>
    <t>2018NE00127</t>
  </si>
  <si>
    <t>2018NE00128</t>
  </si>
  <si>
    <t>2018NE00129</t>
  </si>
  <si>
    <t>2018NE00130</t>
  </si>
  <si>
    <t>2018NE00131</t>
  </si>
  <si>
    <t>2018NE00132</t>
  </si>
  <si>
    <t>2018NE00133</t>
  </si>
  <si>
    <t>2018NE00134</t>
  </si>
  <si>
    <t>2018NE00135</t>
  </si>
  <si>
    <t>INSS</t>
  </si>
  <si>
    <t>2018NE00136</t>
  </si>
  <si>
    <t>2018NE00137</t>
  </si>
  <si>
    <t>2018NE00138</t>
  </si>
  <si>
    <t>2018NE00139</t>
  </si>
  <si>
    <t>2018NE00140</t>
  </si>
  <si>
    <t>2018NE00141</t>
  </si>
  <si>
    <t>2018NE00142</t>
  </si>
  <si>
    <t>2018NE00143</t>
  </si>
  <si>
    <t>2018NE00144</t>
  </si>
  <si>
    <t>2018NE00145</t>
  </si>
  <si>
    <t>2018NE00146</t>
  </si>
  <si>
    <t>2018NE00147</t>
  </si>
  <si>
    <t>2018NE00148</t>
  </si>
  <si>
    <t>2018NE00149</t>
  </si>
  <si>
    <t>2018NE00150</t>
  </si>
  <si>
    <t>2018NE00151</t>
  </si>
  <si>
    <t>2018NE00152</t>
  </si>
  <si>
    <t>2018NE00153</t>
  </si>
  <si>
    <t>INATIVO</t>
  </si>
  <si>
    <t>2018NE00154</t>
  </si>
  <si>
    <t>2018NE00155</t>
  </si>
  <si>
    <t>2018NE00156</t>
  </si>
  <si>
    <t>2018NE00157</t>
  </si>
  <si>
    <t>2018NE00158</t>
  </si>
  <si>
    <t>PENSIONISTA</t>
  </si>
  <si>
    <t>2018NE00159</t>
  </si>
  <si>
    <t>2018NE00160</t>
  </si>
  <si>
    <t>2018NE00161</t>
  </si>
  <si>
    <t>2018NE00162</t>
  </si>
  <si>
    <t>2018NE00163</t>
  </si>
  <si>
    <t>2018NE00164</t>
  </si>
  <si>
    <t>2018NE00165</t>
  </si>
  <si>
    <t>2018NE00166</t>
  </si>
  <si>
    <t>2018NE00167</t>
  </si>
  <si>
    <t>2018NE00168</t>
  </si>
  <si>
    <t>2018NE00169</t>
  </si>
  <si>
    <t>2018NE00170</t>
  </si>
  <si>
    <t>2018NE00171</t>
  </si>
  <si>
    <t>2018NE00172</t>
  </si>
  <si>
    <t>2018NE00173</t>
  </si>
  <si>
    <t>2018NE00174</t>
  </si>
  <si>
    <t>2018NE00175</t>
  </si>
  <si>
    <t>2018NE00176</t>
  </si>
  <si>
    <t>2018NE00178</t>
  </si>
  <si>
    <t>2018NE00179</t>
  </si>
  <si>
    <t>PAGAMENTO, POR INDENIZAÇÃO, DE SERVIÇOS DE TELEFONIA FIXA PARA LIGAÇÕES DE LONGA 
DISTÂNCIA NACIONAL - LDN PRESTADOS NO MÊS DE JANEIRO DE 2018, NÃO COBERTOS PELO
CONTRATO ADMINISTRATIVO Nº 029/2016/PGJ,</t>
  </si>
  <si>
    <t>2018NE00180</t>
  </si>
  <si>
    <t xml:space="preserve"> ADELINA DA CUNHA PARENTE BISNETA</t>
  </si>
  <si>
    <t>2018NE00181</t>
  </si>
  <si>
    <t>2018NE00182</t>
  </si>
  <si>
    <t xml:space="preserve"> HIRAILTON GOMES DO NASCIMENTO</t>
  </si>
  <si>
    <t>2018NE00183</t>
  </si>
  <si>
    <t xml:space="preserve"> JUSSARA MARIA PORDEUS E SILVA</t>
  </si>
  <si>
    <t>2018NE00184</t>
  </si>
  <si>
    <t xml:space="preserve"> HENRIQUE MENDES DA ROCHA LOPES</t>
  </si>
  <si>
    <t>2018NE00185</t>
  </si>
  <si>
    <t>2018NE00186</t>
  </si>
  <si>
    <t>2018NE00187</t>
  </si>
  <si>
    <t xml:space="preserve"> CONTEUDO AGENCIA DE PUBLICIDADE LTDA</t>
  </si>
  <si>
    <t>RENOVAÇÃO DE ASSINATURAS DO JORNAL EM TEMPO, PARA ATENDER ÀS NECESSIDADES DA 
PROCURADORIA-GERAL DE JUSTIÇA / MINISTÉRIO PÚBLICO DO ESTADO DO AMAZONAS, POR UM
PERÍODO DE 12 (DOZE) MESES,</t>
  </si>
  <si>
    <t>2018NE00188</t>
  </si>
  <si>
    <t xml:space="preserve"> EMPRESA DE JORNAIS CALDERARO LTDA</t>
  </si>
  <si>
    <t>RENOVAÇÃO DE ASSINATURAS DO JORNAL A CRÍTICA, PARA ATENDER ÀS NECESSIDADES DA 
PROCURADORIA-GERAL DE JUSTIÇA / MINISTÉRIO PÚBLICO DO ESTADO DO AMAZONAS, POR UM
PERÍODO DE 12 (DOZE) MESES,</t>
  </si>
  <si>
    <t>2018NE00189</t>
  </si>
  <si>
    <t xml:space="preserve"> EDITORA ANA CASSIA LTDA</t>
  </si>
  <si>
    <t>RENOVAÇÃO DE ASSINATURAS DO JORNAL DIÁRIO DO AMAZONAS, PARA ATENDER ÀS NECESSIDADES 
DA PROCURADORIA-GERAL DE JUSTIÇA / MINISTÉRIO PÚBLICO DO ESTADO DO AMAZONAS, POR UM
PERÍODO DE 12 (DOZE) MESES,</t>
  </si>
  <si>
    <t>2018NE00190</t>
  </si>
  <si>
    <t>PRESTAÇÃO DE SERVIÇOS DE CONECTIVIDADE PONTO A PONTO EM FIBRA ÓPTICA (LINK PONTO
A PONTO EM FIBRA ÓPTICA) PARA CONEXÃO ENTRE AS REDES DE DADOS, POR PERÍODO DE 12 (DOZE)</t>
  </si>
  <si>
    <t>2018NE00191</t>
  </si>
  <si>
    <t>PAGAMENTO DE AUXÍLIO-ALIMENTAÇÃO AOS MEMBROS E SERVIDORES DA PGJ/AM, NO MÊS DE 
FEVEREIRO DE 2018,</t>
  </si>
  <si>
    <t>2018NE00192</t>
  </si>
  <si>
    <t>PAGAMENTO DE AUXÍLIO-ALIMENTAÇÃO A SERVIDORES CEDIDOS PARA AS PROMOTORIAS DE JUSTIÇA DO INTERIOR DO ESTADO DO AMAZONAS, NO MÊS DE JANEIRO DE 2018,</t>
  </si>
  <si>
    <t>2018NE00193</t>
  </si>
  <si>
    <t>2018NE00194</t>
  </si>
  <si>
    <t>PAGAMENTO DE AUXÍLIO-ALIMENTAÇÃO À SERVIDORA WANESSA SILVA NOBRE</t>
  </si>
  <si>
    <t>2018NE00196</t>
  </si>
  <si>
    <t xml:space="preserve"> PREFEITURA MUNICIPAL DE NOVA OLINDA DO NORTE</t>
  </si>
  <si>
    <t>CONVÊNIO ENTRE O MINISTÉRIO PÚBLICO DO ESTADO DO AMAZONAS E A PREFEITURA MUNICIPAL DE NOVA OLINDA DO NORTE, VISANDO À CESSÃO DO SERVIDOR JUSSEFRANQUE DE SÁ ALVES PARA ATUAR NA PROMOTORIA DE JUSTIÇA DO REFERIDO MUNICÍPIO, POR UM PERÍODO DE 12 (MESES).</t>
  </si>
  <si>
    <t>2018NE00197</t>
  </si>
  <si>
    <t xml:space="preserve"> CELIA DE JESUS MOREIRA MARQUES ME</t>
  </si>
  <si>
    <t>AQUISIÇÃO DE LÂMPADAS E OUTROS MATERIAIS ELÉTRICOS PARA ATENDER ÀS NECESSIDADES DESTA 100 PGJ/ MPAM, UTILIZANDO ATA DE REGISTRO DE PREÇOS DO PREGÃO ELETRÔNICO Nº 4.019/2017- CPL/MP/PGJ,</t>
  </si>
  <si>
    <t>2018NE00198</t>
  </si>
  <si>
    <t xml:space="preserve"> ORACLE DO BRASIL SISTEMAS LTDA</t>
  </si>
  <si>
    <t>PRORROGAÇÃO DA CARTA CONTRATO Nº 001/2017-MP/PGJ, ATRAVÉS DE SEU 1º TERMO ADITIVO, 
REFERENTE À CONTRATAÇÃO DE EMPRESA ESPECIALIZADA PARA PRESTAÇÃO DE SERVIÇOS DE
SUPORTE E ATUALIZAÇÕES PARA LICENÇA ORACLE DATABASE 11G STANDARD,</t>
  </si>
  <si>
    <t>2018NE00199</t>
  </si>
  <si>
    <t xml:space="preserve"> NETMAKE SOLUÇOES EM INFORMATICA LTDA</t>
  </si>
  <si>
    <t>AQUISIÇÃO DE LICENÇA DE SOFTWARE SCRIPTCASE VERSÃO 9 - ENTERPRISE EDITION (LICENÇA 
PÉRPETUA).</t>
  </si>
  <si>
    <t>2018NE00200</t>
  </si>
  <si>
    <t xml:space="preserve"> E DO BRASIL TECONOLOGIA LTDA</t>
  </si>
  <si>
    <t>AQUISIÇÃO DE LICENÇA DE SOFTWARE DELPHI 10.2 TOKYO PROFESSIONAL - NEW USER - NAMED</t>
  </si>
  <si>
    <t>2018NE00201</t>
  </si>
  <si>
    <t>2018NE00202</t>
  </si>
  <si>
    <t xml:space="preserve"> R M MACHADO E CIA LTDA</t>
  </si>
  <si>
    <t>CONTRATAÇÃO DE EMPRESA PARA FORNECIMENTO DE BUFÊ (CAFÉ DA MANHÃ), PARA ATENDER ÀS NECESSIDADES DA PGJ/AM,</t>
  </si>
  <si>
    <t>2018NE00203</t>
  </si>
  <si>
    <t>CONCESSÃO DE SUPRIMENTO DE FUNDOS PARA ATENDER ÀS DESPESAS DE PEQUENO VULTO</t>
  </si>
  <si>
    <t>2018NE00204</t>
  </si>
  <si>
    <t xml:space="preserve"> PREFEITURA MUNICIPAL DE BORBA</t>
  </si>
  <si>
    <t>CONVÊNIO ENTRE O MINISTÉRIO PÚBLICO DO ESTADO DO AMAZONAS E A PREFEITURA MUNICIPAL DE BORBA, VISANDO À CESSÃO DO SERVIDOR TAYLON SILVA LIMA, PARA ATUAR NA PROMOTORIA DE JUSTIÇA DA COMARCA DO REFERIDO MUNICÍPIO, POR UM PERÍODO DE 12 (DOZE) MESES,</t>
  </si>
  <si>
    <t>2018NE00205</t>
  </si>
  <si>
    <t>PAE-INATIVO</t>
  </si>
  <si>
    <t>2018NE00206</t>
  </si>
  <si>
    <t>2018NE00207</t>
  </si>
  <si>
    <t>PAE-ATIVO</t>
  </si>
  <si>
    <t>2018NE00208</t>
  </si>
  <si>
    <t>PAE-PENSIONISTA</t>
  </si>
  <si>
    <t>2018NE00209</t>
  </si>
  <si>
    <t>JUROS - ANUÊNIO - ATIVOS</t>
  </si>
  <si>
    <t>2018NE00210</t>
  </si>
  <si>
    <t>ANUÊNIO-ATIVOS</t>
  </si>
  <si>
    <t>2018NE00211</t>
  </si>
  <si>
    <t>2018NE00212</t>
  </si>
  <si>
    <t xml:space="preserve"> CARLOS FABIO BRAGA MONTEIRO</t>
  </si>
  <si>
    <t>2018NE00213</t>
  </si>
  <si>
    <t xml:space="preserve"> THEO FERREIRA PARA</t>
  </si>
  <si>
    <t>2018NE00214</t>
  </si>
  <si>
    <t>2018NE00215</t>
  </si>
  <si>
    <t>2018NE00216</t>
  </si>
  <si>
    <t>2018NE00217</t>
  </si>
  <si>
    <t>2018NE00218</t>
  </si>
  <si>
    <t>2018NE00219</t>
  </si>
  <si>
    <t>2018NE00220</t>
  </si>
  <si>
    <t>2018NE00221</t>
  </si>
  <si>
    <t>2018NE00222</t>
  </si>
  <si>
    <t>2018NE00223</t>
  </si>
  <si>
    <t>2018NE00224</t>
  </si>
  <si>
    <t>2018NE00225</t>
  </si>
  <si>
    <t>2018NE00226</t>
  </si>
  <si>
    <t>2018NE00227</t>
  </si>
  <si>
    <t>2018NE00228</t>
  </si>
  <si>
    <t>2018NE00229</t>
  </si>
  <si>
    <t>2018NE00230</t>
  </si>
  <si>
    <t>2018NE00231</t>
  </si>
  <si>
    <t>2018NE00232</t>
  </si>
  <si>
    <t>2018NE00233</t>
  </si>
  <si>
    <t>2018NE00234</t>
  </si>
  <si>
    <t>2018NE00235</t>
  </si>
  <si>
    <t>2018NE00236</t>
  </si>
  <si>
    <t>2018NE00237</t>
  </si>
  <si>
    <t>2018NE00238</t>
  </si>
  <si>
    <t>2018NE00239</t>
  </si>
  <si>
    <t>2018NE00240</t>
  </si>
  <si>
    <t>2018NE00241</t>
  </si>
  <si>
    <t>2018NE00242</t>
  </si>
  <si>
    <t>2018NE00243</t>
  </si>
  <si>
    <t>2018NE00244</t>
  </si>
  <si>
    <t>2018NE00245</t>
  </si>
  <si>
    <t>2018NE00246</t>
  </si>
  <si>
    <t>2018NE00247</t>
  </si>
  <si>
    <t>2018NE00248</t>
  </si>
  <si>
    <t>2018NE00249</t>
  </si>
  <si>
    <t>2018NE00250</t>
  </si>
  <si>
    <t>2018NE00251</t>
  </si>
  <si>
    <t>2018NE00252</t>
  </si>
  <si>
    <t>2018NE00253</t>
  </si>
  <si>
    <t>2018NE00254</t>
  </si>
  <si>
    <t>AUXÍLIO-MORADIA</t>
  </si>
  <si>
    <t>2018NE00255</t>
  </si>
  <si>
    <t>2018NE00256</t>
  </si>
  <si>
    <t>AUXÍLIO-SAÚDE</t>
  </si>
  <si>
    <t>2018NE00257</t>
  </si>
  <si>
    <t>2018NE00258</t>
  </si>
  <si>
    <t>2018NE00259</t>
  </si>
  <si>
    <t>2018NE00260</t>
  </si>
  <si>
    <t>2018NE00262</t>
  </si>
  <si>
    <t xml:space="preserve"> FUNDAÇÃO AMAZONICA DESEMBARGADOR PAULO DOS ANJOS FEITOZA</t>
  </si>
  <si>
    <t>REFERENTE AO 7º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FEVEREIRO E MARÇO DE 2018,</t>
  </si>
  <si>
    <t>2018NE00264</t>
  </si>
  <si>
    <t>2018NE00265</t>
  </si>
  <si>
    <t>2018NE00266</t>
  </si>
  <si>
    <t>2018NE00267</t>
  </si>
  <si>
    <t>2018NE00268</t>
  </si>
  <si>
    <t>2018NE00269</t>
  </si>
  <si>
    <t>2018NE00270</t>
  </si>
  <si>
    <t>2018NE00271</t>
  </si>
  <si>
    <t>PAGAMENTO DE SERVIÇO DE FORNECIMENTO DE ÁGUA E ESGOTO PARA AS PROMOTORIAS DE 
JUSTIÇA NOS MUNICÍPIOS DO INTERIOR DO ESTADO DO AMAZONAS, NO MÊS DE FEVEREIRO DE 2018,</t>
  </si>
  <si>
    <t>2018NE00273</t>
  </si>
  <si>
    <t xml:space="preserve"> M I DA CRUZ MAGALHAES  E CIA LTDA  ME</t>
  </si>
  <si>
    <t>AQUISIÇÃO DE MATERIAIS DE EXPEDIENTE UTILIZANDO ATA DE REGISTRO DE PREÇOS DO PREGÃO 
ELETRÔNICO Nº 4.018/2016-CPL/MP/PGJ</t>
  </si>
  <si>
    <t>2018NE00274</t>
  </si>
  <si>
    <t xml:space="preserve"> T DA S LUSTOSA COMERCIO E SERVICOS ME</t>
  </si>
  <si>
    <t>AQUISIÇÃO DE MATERIAIS DE EXPEDIENTE, UTILIZANDO ATA DE REGISTRO DE PREÇOS DO PREGÃO
ELETRÔNICO Nº 4.018/2016-CPL/MP/PGJ,</t>
  </si>
  <si>
    <t>2018NE00275</t>
  </si>
  <si>
    <t xml:space="preserve"> GEAL INDUSTRIA E COMERCIO DE EMBALAGENS LTDA  EPP</t>
  </si>
  <si>
    <t>CONTRATAÇÃO DE EMPRESA PARA CONFECÇÃO DE FOLDERES DE 2 DOBRAS, UTILIZANDO ATA DE
REGISTRO DE PREÇOS DO PREGÃO ELETRÔNICO 4.010/2017-CPL/MPAM/PGJ,</t>
  </si>
  <si>
    <t>2018NE00276</t>
  </si>
  <si>
    <t xml:space="preserve"> SUPERINTENDENCIA DA ZONA FRANCA DE MANAUS</t>
  </si>
  <si>
    <t>PAGAMENTO DE GUIA DE RECOLHIMENTO DA UNIÃO, REFERENTE À TAXA DE RECADASTRAMENTO DO 
PROCURADORIA-GERAL DE JUSTIÇA DO ESTADO DO AMAZONAS NA SUPERINTENDÊNCIA DA ZONA
FRANCA DE MANAUS,</t>
  </si>
  <si>
    <t>7 – Não se aplica</t>
  </si>
  <si>
    <t>2018NE00277</t>
  </si>
  <si>
    <t>VALOR QUE SE EMPENHA EM FAVOR DO INSTITUTO NACIONAL DE SEGURIDADE SOCIAL / INSS, 
REFERENTE A COMPLEMENTO DE CONTRIBUIÇÃO PREVIDENCIÁRIA PATRONAL DO MÊS DE FEVEREIRO
DE 2018</t>
  </si>
  <si>
    <t>2018NE00278</t>
  </si>
  <si>
    <t xml:space="preserve"> SILVANA NOBRE DE LIMA CABRAL</t>
  </si>
  <si>
    <t>2018NE00279</t>
  </si>
  <si>
    <t xml:space="preserve"> DAVI SANTANA DA CAMARA</t>
  </si>
  <si>
    <t>2018NE00280</t>
  </si>
  <si>
    <t xml:space="preserve"> PAULO STELIO SABBA GUIMARAES</t>
  </si>
  <si>
    <t>2018NE00281</t>
  </si>
  <si>
    <t xml:space="preserve"> RODRIGO MIRANDA LEAO JUNIOR</t>
  </si>
  <si>
    <t>2018NE00282</t>
  </si>
  <si>
    <t xml:space="preserve"> R B MONTEIRO LTDA ME</t>
  </si>
  <si>
    <t>AQUISIÇÃO DE GÊNEROS ALIMENTÍCIOS (CAFÉ), PARA ATENDER ÀS NECESSIDADES DESTA PGJ/ MPAM,
UTILIZANDO ATA DE REGISTRO DE PREÇOS DO PREGÃO ELETRÔNICO Nº. 4.014/2017-CPL/MP/PGJ,</t>
  </si>
  <si>
    <t>2018NE00283</t>
  </si>
  <si>
    <t>2018NE00284</t>
  </si>
  <si>
    <t xml:space="preserve"> RITTA AUGUSTA DE VASCONCELOS DIAS</t>
  </si>
  <si>
    <t>2018NE00285</t>
  </si>
  <si>
    <t>2018NE00286</t>
  </si>
  <si>
    <t xml:space="preserve"> PANIFICADORA IMPERIAL EIRELLI  ME</t>
  </si>
  <si>
    <t>AQUISIÇÃO DE MATERIAL DE CONSUMO (GÊNEROS ALIMENTÍCIOS), UTILIZANDO ATA DO SISTEMA DE
REGISTRO DE PREÇOS DO PREGÃO ELETRÔNICO N° 4.003/2017-CPL/MP/PGJ,</t>
  </si>
  <si>
    <t>2018NE00287</t>
  </si>
  <si>
    <t xml:space="preserve"> ELEVADORES BRASIL LTDA</t>
  </si>
  <si>
    <t>CONTRATAÇÃO DE EMPRESA ESPECIALIZADA PARA 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PGJ/AM EM
MANAUS</t>
  </si>
  <si>
    <t>2018NE00290</t>
  </si>
  <si>
    <t>PAGAMENTO DE AUXÍLIO-ALIMENTAÇÃO AOS MEMBROS E SERVIDORES DA PGJ/AM, NO MÊS DE MARÇO
DE 2018</t>
  </si>
  <si>
    <t>2018NE00291</t>
  </si>
  <si>
    <t>PAGAMENTO DE AUXÍLIO-ALIMENTAÇÃO A SERVIDORES CEDIDOS PARA AS PROMOTORIAS DE JUSTIÇA 
DO INTERIOR DO ESTADO DO AMAZONAS, NO MÊS DE FEVEREIRO DE 2018</t>
  </si>
  <si>
    <t>2018NE00292</t>
  </si>
  <si>
    <t>2018NE00293</t>
  </si>
  <si>
    <t>2018NE00294</t>
  </si>
  <si>
    <t xml:space="preserve"> JORGE MICHEL AYRES MARTINS</t>
  </si>
  <si>
    <t>2018NE00295</t>
  </si>
  <si>
    <t xml:space="preserve"> ANDRE LUIZ ROCHA PINHEIRO</t>
  </si>
  <si>
    <t>2018NE00296</t>
  </si>
  <si>
    <t xml:space="preserve"> ALESSANDRO SAMARTIN DE GOUVEIA</t>
  </si>
  <si>
    <t>2018NE00297</t>
  </si>
  <si>
    <t xml:space="preserve"> IGOR STARLING PEIXOTO</t>
  </si>
  <si>
    <t>2018NE00298</t>
  </si>
  <si>
    <t xml:space="preserve"> RENILCE HELEN QUEIROZ DE SOUSA</t>
  </si>
  <si>
    <t>2018NE00299</t>
  </si>
  <si>
    <t xml:space="preserve"> HENRIQUE DOS SANTOS RAMOS</t>
  </si>
  <si>
    <t>2018NE00300</t>
  </si>
  <si>
    <t xml:space="preserve"> JACK JOFSON BRAGA DE CASTRO</t>
  </si>
  <si>
    <t>2018NE00301</t>
  </si>
  <si>
    <t xml:space="preserve"> MARCELO AUGUSTO SILVA DE ALMEIDA</t>
  </si>
  <si>
    <t>CONCESSÃO DE SUPRIMENTO DE FUNDOS PARA ATENDER ÀS DESPESAS DE PEQUENO VULTO (339030 - 
MATERIAL DE CONSUMO) DA PROMOTORIA DE JUSTIÇA DE ITACOATIARA</t>
  </si>
  <si>
    <t>2018NE00302</t>
  </si>
  <si>
    <t xml:space="preserve"> CAROLINA MONTEIRO CHAGAS MAIA</t>
  </si>
  <si>
    <t>CONCESSÃO DE SUPRIMENTO DE FUNDOS PARA ATENDER ÀS DESPESAS DE PEQUENO VULTO (339030 - 
MATERIAL DE CONSUMO) DAS PROMOTORIAS DE JUSTIÇA DE PARINTINS,</t>
  </si>
  <si>
    <t>2018NE00303</t>
  </si>
  <si>
    <t xml:space="preserve"> ROBERTO NOGUEIRA</t>
  </si>
  <si>
    <t>CONCESSÃO DE SUPRIMENTO DE FUNDOS PARA ATENDER ÀS DESPESAS DE PEQUENO VULTO (339030 - 
MATERIAL DE CONSUMO) DA PROMOTORIA DE JUSTIÇA DE ALVARÃES</t>
  </si>
  <si>
    <t>2018NE00304</t>
  </si>
  <si>
    <t>CONCESSÃO DE SUPRIMENTO DE FUNDOS PARA ATENDER ÀS DESPESAS DE PEQUENO VULTO (339039 -
SERVIÇOS DE TERCEIROS PJ) DA PROMOTORIA DE JUSTIÇA DE ALVARÃES,</t>
  </si>
  <si>
    <t>2018NE00305</t>
  </si>
  <si>
    <t>PAGAMENTO DE SERVIÇO DE FORNECIMENTO DE ÁGUA E ESGOTO PARA A PROMOTORIA DE JUSTIÇA 
DE HUMAITÁ, NOS MESES DE DEZEMBRO DE 2017,</t>
  </si>
  <si>
    <t>2018NE00306</t>
  </si>
  <si>
    <t>PAGAMENTO DE SERVIÇO DE FORNECIMENTO DE ÁGUA E ESGOTO PARA AS PROMOTORIAS DE
JUSTIÇA NOS MUNICÍPIOS DO INTERIOR DO ESTADO DO AMAZONAS, NO MÊS DE MARÇO/2018,</t>
  </si>
  <si>
    <t>2018NE00307</t>
  </si>
  <si>
    <t xml:space="preserve"> AGUA PURA ASSESSORIA E SERVICOS LTDA</t>
  </si>
  <si>
    <t>PRORROGAÇÃO DO CONTRATO ADMINISTRATIVO Nº 007/2017, DECORRENTE DO PREGÃO PRESENCIAL
Nº 5.004/2016-CPL/MP/PGJ,</t>
  </si>
  <si>
    <t>2018NE00308</t>
  </si>
  <si>
    <t>PAGAMENTO DE AUXÍLIO-ALIMENTAÇÃO A SERVIDORAS CEDIDAS À PROMOTORIA DE JUSTIÇA DA
COMARCA DE CARAUARI, NO MÊS DE FEVEREIRO DE 2018,</t>
  </si>
  <si>
    <t>2018NE00309</t>
  </si>
  <si>
    <t xml:space="preserve"> WANDETE DE OLIVEIRA NETTO</t>
  </si>
  <si>
    <t>2018NE00310</t>
  </si>
  <si>
    <t xml:space="preserve"> RYMO IMAGEM E PRODUTOS GRAFICOS DA AMAZONIA LTDA</t>
  </si>
  <si>
    <t>AQUISIÇÃO DE MATERIAL DE EXPEDIENTE, ATRAVÉS DE ATA DO SISTEMA DE REGISTRO DE PREÇOS
DO P R EGÃO E L E T RÔN I CO N ° 4 . 0 0 6 / 2 0 1 7 - C P L /MP / PGJ</t>
  </si>
  <si>
    <t>2018NE00311</t>
  </si>
  <si>
    <t xml:space="preserve">  S DE O PEDROSA </t>
  </si>
  <si>
    <t>AQUISIÇÃO DE MATERIAL DE CONSUMO (MATERIAL DE EXPEDIENTE), UTILIZANDO ATA DO SISTEMA DE
REGISTRO DE PREÇOS DO PREGÃO ELETRÔNICO N° 4.006/2017-CPL/MP/PGJ,</t>
  </si>
  <si>
    <t>2018NE00312</t>
  </si>
  <si>
    <t>2018NE00313</t>
  </si>
  <si>
    <t>2018NE00314</t>
  </si>
  <si>
    <t>2018NE00315</t>
  </si>
  <si>
    <t>2018NE00316</t>
  </si>
  <si>
    <t>2018NE00317</t>
  </si>
  <si>
    <t xml:space="preserve"> MARIA EUNICE LOPES DE LUCENA BITTENCOURT</t>
  </si>
  <si>
    <t>2018NE00318</t>
  </si>
  <si>
    <t xml:space="preserve"> ROBERTA BRAGA DE ALENCAR</t>
  </si>
  <si>
    <t>2018NE00319</t>
  </si>
  <si>
    <t xml:space="preserve"> THE BEST PRODUTOS ELETRONICOS EIRELI EPP</t>
  </si>
  <si>
    <t>AQUISIÇÃO DE MATERIAL DE IMPRESSÃO, UTILIZANDO ATA DO SISTEMA DE REGISTRO DE PREÇOS DO
PREGÃO ELETRÔNICO N° 4.005/2017-CPL/MP/PGJ,</t>
  </si>
  <si>
    <t>2018NE00320</t>
  </si>
  <si>
    <t xml:space="preserve"> ANDERSON HENRIQUE DA SILVA MORAES ME</t>
  </si>
  <si>
    <t>2018NE00321</t>
  </si>
  <si>
    <t xml:space="preserve"> MICROSENS S A</t>
  </si>
  <si>
    <t>AQUISIÇÃO DE MATERIAL DE IMPRESSÃO, UTILIZANDO ATA DO SISTEMA DE REGISTRO DE PREÇOS DO PREGÃO ELETRÔNICO N° 4.005/2017-CPL/MP/PGJ</t>
  </si>
  <si>
    <t>2018NE00322</t>
  </si>
  <si>
    <t>2018NE00323</t>
  </si>
  <si>
    <t>2018NE00324</t>
  </si>
  <si>
    <t>Parcela Autônoma de Equivalência - Pensionista</t>
  </si>
  <si>
    <t>2018NE00325</t>
  </si>
  <si>
    <t>2018NE00326</t>
  </si>
  <si>
    <t>Anuênio - diferenças e juros - ATIVOS</t>
  </si>
  <si>
    <t>2018NE00327</t>
  </si>
  <si>
    <t>2018NE00328</t>
  </si>
  <si>
    <t>REFERENTE AO 7º TERMO ADITIVO AO CONVÊNIO Nº 002/2016, PARA EXECUÇÃO E MANUTENÇÃO DO
PROGRAMA DE PROTEÇÃO A VÍTIMAS E TESTEMUNHAS AMEAÇADAS (PROVITA) NO ESTADO DO
AMAZONAS, NOS MESES DE FEVEREIRO E MARÇO DE 2018,</t>
  </si>
  <si>
    <t>2018NE00329</t>
  </si>
  <si>
    <t xml:space="preserve"> PREFEITURA MUNICIPAL DE COARI</t>
  </si>
  <si>
    <t>REFERENTE A CONVÊNIO A SER FIRMADO ENTRE O MINISTÉRIO PÚBLICO DO 
ESTADO DO AMAZONAS E A PREFEITURA MUNICIPAL DE COARI, VISANDO À CESSÃO DE SERVIDORES
PARA ATUAREM NAS PROMOTORIAS DE JUSTIÇA DA COMARCA DO REFERIDO MUNICÍPIO, POR UM PERÍODO DE 12
MESES,</t>
  </si>
  <si>
    <t>2018NE00331</t>
  </si>
  <si>
    <t>2018NE00332</t>
  </si>
  <si>
    <t>PAGAMENTO, POR INDENIZAÇÃO, DE SERVIÇOS DE TELEFONIA FIXA PARA LIGAÇÕES DE LONGA 
DISTÂNCIA NACIONAL - LDN PRESTADOS NO MÊS DE FEVEREIRO DE 2018,</t>
  </si>
  <si>
    <t>2018NE00333</t>
  </si>
  <si>
    <t>ATIVOS</t>
  </si>
  <si>
    <t>2018NE00334</t>
  </si>
  <si>
    <t>2018NE00335</t>
  </si>
  <si>
    <t>2018NE00336</t>
  </si>
  <si>
    <t>2018NE00337</t>
  </si>
  <si>
    <t>2018NE00338</t>
  </si>
  <si>
    <t>2018NE00339</t>
  </si>
  <si>
    <t>2018NE00340</t>
  </si>
  <si>
    <t>2018NE00341</t>
  </si>
  <si>
    <t>2018NE00342</t>
  </si>
  <si>
    <t>2018NE00343</t>
  </si>
  <si>
    <t>2018NE00344</t>
  </si>
  <si>
    <t>2018NE00345</t>
  </si>
  <si>
    <t>2018NE00346</t>
  </si>
  <si>
    <t>2018NE00347</t>
  </si>
  <si>
    <t>2018NE00348</t>
  </si>
  <si>
    <t>INSS FOLHA PAGAMENTO</t>
  </si>
  <si>
    <t>2018NE00349</t>
  </si>
  <si>
    <t>INATIVOS</t>
  </si>
  <si>
    <t>2018NE00350</t>
  </si>
  <si>
    <t>2018NE00351</t>
  </si>
  <si>
    <t>2018NE00352</t>
  </si>
  <si>
    <t>PENSIONISTAS</t>
  </si>
  <si>
    <t>2018NE00353</t>
  </si>
  <si>
    <t>2018NE00354</t>
  </si>
  <si>
    <t>2018NE00355</t>
  </si>
  <si>
    <t>Anuênio - diferenças e juros - PENSIONISTAS</t>
  </si>
  <si>
    <t>2018NE00356</t>
  </si>
  <si>
    <t>2018NE00357</t>
  </si>
  <si>
    <t>2018NE00358</t>
  </si>
  <si>
    <t>2018NE00359</t>
  </si>
  <si>
    <t>2018NE00360</t>
  </si>
  <si>
    <t>2018NE00361</t>
  </si>
  <si>
    <t>2018NE00362</t>
  </si>
  <si>
    <t>2018NE00363</t>
  </si>
  <si>
    <t>2018NE00364</t>
  </si>
  <si>
    <t>2018NE00365</t>
  </si>
  <si>
    <t>2018NE00366</t>
  </si>
  <si>
    <t>2018NE00367</t>
  </si>
  <si>
    <t>2018NE00368</t>
  </si>
  <si>
    <t>2018NE00369</t>
  </si>
  <si>
    <t>2018NE00370</t>
  </si>
  <si>
    <t>2018NE00371</t>
  </si>
  <si>
    <t>Anuênio - diferenças e juros -  INATIVOS</t>
  </si>
  <si>
    <t>2018NE00372</t>
  </si>
  <si>
    <t>2018NE00373</t>
  </si>
  <si>
    <t>2018NE00374</t>
  </si>
  <si>
    <t>PAGAMENTO DE AUXÍLIO ALIMENTAÇÃO AO SERVIDOR CEDIDO À PROMOTORIA DE JUSTIÇA DA 
COMARCA DE EIRUNEPÉ/AM, NO MÊS DE MARÇO DE 2018,</t>
  </si>
  <si>
    <t>2018NE00375</t>
  </si>
  <si>
    <t xml:space="preserve"> MAURO ROBERTO VERAS BEZERRA</t>
  </si>
  <si>
    <t>CONCESSÃO DE SUPRIMENTO DE FUNDOS PARA ATENDER ÀS DESPESAS DE PEQUENO VULTO NO 
ÂMBITO DO CAOCRIMO/GAECO</t>
  </si>
  <si>
    <t>2018NE00377</t>
  </si>
  <si>
    <t>2018NE00379</t>
  </si>
  <si>
    <t xml:space="preserve"> CONSELHO REGIONAL DE ENGENHARIA E AGRONOMIA DO ESTADO DO AMAZONAS</t>
  </si>
  <si>
    <t>PAGAMENTO DE BOLETO BANCÁRIO RELATIVO A ANUIDADES DE 2016, 2017 E 2018 COM O FITO DE 
REGULARIZAR PENDÊNCIAS E POR CONSEGUINTE AUTORIZAR A EMISSÃO DE ANOTAÇÕES DE
RESPONSABILIDADE TÉCNICA - ART - DOS SERVIDORES AGENTES TÉCNICOS ENGENHEIROS DESTA
PGJ,</t>
  </si>
  <si>
    <t>2018NE00380</t>
  </si>
  <si>
    <t>REFERENTE A PRESTAÇÃO DE SERVIÇOS DE
PUBLICAÇÃO DOS ATOS OFICIAIS E NOTAS DE INTERESSE PÚBLICO EM JORNAL DIÁRIO DE GRANDE
CIRCULAÇÃO NO ESTADO DO AMAZONAS</t>
  </si>
  <si>
    <t>2018NE00381</t>
  </si>
  <si>
    <r>
      <rPr>
        <sz val="13"/>
        <rFont val="Times New Roman"/>
        <family val="1"/>
      </rPr>
      <t xml:space="preserve">REFERENTE AO </t>
    </r>
    <r>
      <rPr>
        <sz val="12"/>
        <rFont val="Times New Roman"/>
        <family val="1"/>
      </rPr>
      <t xml:space="preserve">ACRÉSCIMO DE 8 (OITO) ESTAÇÕES VSAT PRESTAÇÃO DE SERVIÇOS DE TELECOMUNICAÇÕES DE
DADOS BIDIRECIONAL, VSAT, EM BANDA KU, COMPREENDENDO CONEXÕES IP PARA INTEGRAÇÃO DA
PGJ/AM ÀS PROMOTORIAS DE JUSTIÇA NAS DIVERSAS REGIÕES DO ESTADO DO AMAZONAS
</t>
    </r>
  </si>
  <si>
    <t>2018NE00382</t>
  </si>
  <si>
    <t xml:space="preserve"> MAPFRE SEGUROS GERAIS S/A</t>
  </si>
  <si>
    <t>REFERENTE A PRESTAÇÃO DE SERVIÇOS ESPECIALIZADOS DE SEGURO DE VEÍCULOS, COM COBERTURA TOTAL DA FROTA PERTENCENTE À PROCURADORIA-GERAL DE JUSTIÇA,</t>
  </si>
  <si>
    <t>2018NE00383</t>
  </si>
  <si>
    <t xml:space="preserve"> ELVYS DE PAULA FREITAS</t>
  </si>
  <si>
    <t>PAGAMENTO DE DIÁRIAS NO ESTADO PARA ATUAR NA PROMOTORIA DE JUSTIÇA DA COMARCA DE CARAUARI/AM, NO PERÍODO DE 02 A 06.04.2018</t>
  </si>
  <si>
    <t>2018NE00384</t>
  </si>
  <si>
    <t xml:space="preserve"> YANO SERGIO DELGADO GOMES</t>
  </si>
  <si>
    <t>PAGAMENTO DE DIÁRIAS NO PAÍS PARA PARTICIPAR DA 1ª REUNIÃO ORDINÁRIA 2018 DO FÓRUM NACIONAL DE GESTÃO DO MINISTÉRIO PÚBLICO, NOS DIAS 9 E 10 DE ABRIL DE 2018</t>
  </si>
  <si>
    <t>2018NE00385</t>
  </si>
  <si>
    <t xml:space="preserve"> FREDERICO JORGE DE MOURA ABRAHIM</t>
  </si>
  <si>
    <t>2018NE00386</t>
  </si>
  <si>
    <t xml:space="preserve"> JOSE ALBERTO DA COSTA MACHADO</t>
  </si>
  <si>
    <t>2018NE00387</t>
  </si>
  <si>
    <t xml:space="preserve"> MARCOS ANDRE ABENSUR</t>
  </si>
  <si>
    <t>2018NE00388</t>
  </si>
  <si>
    <t xml:space="preserve"> MARLON ANDRE MENDES BERNARDO</t>
  </si>
  <si>
    <t>2018NE00389</t>
  </si>
  <si>
    <t>2018NE00390</t>
  </si>
  <si>
    <t>PAGAMENTO DE DIÁRIAS NO ESTADO PARA ACOMPANHAR E FAZER A SEGURANÇA PESSOAL DA PROMOTORA DE JUSTIÇA TÂNIA MARIA AZEVEDO FEITOSA, NA CIDADE DE NOVO ARIPUANÃ/AM, NO PERÍODO DE 03 A 06 DE ABRIL DE 2018,</t>
  </si>
  <si>
    <t>2018NE00391</t>
  </si>
  <si>
    <t>PAGAMENTO DE DIÁRIAS NO ESTADO PARA REALIZAR LEVANTAMENTO DE INFORMAÇÕES DE CARÁTER SIGILOSO, NO PERÍODO DE 30 DE MARÇO A 08 DE ABRIL DE 2018</t>
  </si>
  <si>
    <t>2018NE00392</t>
  </si>
  <si>
    <t xml:space="preserve"> TANIA MARIA DE AZEVEDO FEITOSA</t>
  </si>
  <si>
    <t>PAGAMENTO DE DIÁRIAS NO ESTADO PARA ATUAR NA PROMOTORIA DE JUSTIÇA DA COMARCA DE SILVES/AM</t>
  </si>
  <si>
    <t>2018NE00393</t>
  </si>
  <si>
    <t xml:space="preserve"> JEFFERSON NEVES DE CARVALHO</t>
  </si>
  <si>
    <t>PAGAMENTO DE DIÁRIAS NO PAÍS PARA PARTICIPAR DA 16ª REUNIÃO DO COMITÊ DE POLÍTICAS DESEGURANÇA INSTITUCIONAL - CPSI, NO PERÍODO DE 9 E 10.04.2018</t>
  </si>
  <si>
    <t>2018NE00394</t>
  </si>
  <si>
    <t>PAGAMENTO DE DIÁRIAS NO ESTADO PARA FAZER A SEGURANÇA PESSOAL DO PROMOTOR DE 
JUSTIÇA WESLEY MACHADO, NA CIDADE DE COARI/AM, NO PERÍODO DE 21 A 23 DE MARÇO DE 2018</t>
  </si>
  <si>
    <t>2018NE00395</t>
  </si>
  <si>
    <t>PAGAMENTO DE DIÁRIA NO ESTADO PARA PARTICIPAR DE AUDIÊNCIA NA COMARCA DE TEFÉ/AM, NO
DIA 10.04.2018</t>
  </si>
  <si>
    <t>2018NE00396</t>
  </si>
  <si>
    <t>PAGAMENTO DE AUXÍLIO-ALIMENTAÇÃO AOS MEMBROS E SERVIDORES DA PGJ/AM, NO MÊS DE ABRIL
DE 2018</t>
  </si>
  <si>
    <t>2018NE00397</t>
  </si>
  <si>
    <t>PAGAMENTO DE AUXÍLIO-ALIMENTAÇÃO AOS SERVIDORES CEDIDOS PARA A PGJ/AM, NO MÊS DE 
MARÇO DE 2018</t>
  </si>
  <si>
    <t>2018NE00398</t>
  </si>
  <si>
    <t>PAGAMENTO DE SERVIÇO DE FORNECIMENTO DE ÁGUA E ESGOTO PARA A PROMOTORIA DE JUSTIÇA
DE HUMAITÁ/AM, NO MÊS DE MARÇO DE 2018</t>
  </si>
  <si>
    <t>2018NE00399</t>
  </si>
  <si>
    <t>PAGAMENTO DE DIÁRIAS NO ESTADO PARA REALIZAR O ACOMPANHAMENTO DO REMANEJAMENTO E 
ATIVAÇÃO DA ESTAÇÃO VSAT NA COMARCA DE COARI</t>
  </si>
  <si>
    <t>2018NE00400</t>
  </si>
  <si>
    <t>Referente a Contratação de serviço de bufê, para atender a demanda do CAO-CRIMO/ GAECO, utilizando Ata de Registro de
Preços do Pregão Eletrônico nº. 4.022/2017-CPL/MP/PGJ</t>
  </si>
  <si>
    <t>2018NE00401</t>
  </si>
  <si>
    <t>REFERENTE A PRESTAÇÃO DE SERVIÇO TELEFÔNICO FIXO COMUTADO-STFC, PARA ATENDER AS
NECESSIDADES DA PROCURADORIA-GERAL DE JUSTIÇA/ MINISTÉRIO PÚBLICO DO ESTADO DO
AMAZONAS</t>
  </si>
  <si>
    <t>2018NE00402</t>
  </si>
  <si>
    <t>PAGAMENTO DE DIÁRIAS NO PAÍS PARA PARTICIPAR DO 1º CURSO DE CAPACITAÇÃO DO SINALID, 
PROMOVIDO PELO CNPM, NO DIA 24.04.2018</t>
  </si>
  <si>
    <t>2018NE00403</t>
  </si>
  <si>
    <t>PAGAMENTO DE DIÁRIAS NO ESTADO PARA REALIZAR CORREIÇÃO ORDINÁRIA NAS PROMOTORIAS DA 
COMARCA DE PARINTINS/AM, NO PERÍODO DE 23 A 27.042018</t>
  </si>
  <si>
    <t>2018NE00404</t>
  </si>
  <si>
    <t>2018NE00405</t>
  </si>
  <si>
    <t>2018NE00406</t>
  </si>
  <si>
    <t>PAGAMENTO DE DIÁRIAS NO ESTADO PARA REALIZAR CORREIÇÃO ORDINÁRIA NAS PROMOTORIAS DA 
COMARCA DE PARINTINS/AM, NO PERÍODO DE 23 A 27.042018,</t>
  </si>
  <si>
    <t>2018NE00407</t>
  </si>
  <si>
    <t>REFERENTE A EXECUÇÃO E MANUTENÇÃO DO PROGRAMA DE PROTEÇÃO A VÍTIMAS E TESTEMUNHAS AMEAÇADAS (PROVITA) NO ESTADO DO AMAZONAS, NOS MESES DE ABRIL E MAIO DE 2018</t>
  </si>
  <si>
    <t>2018NE00408</t>
  </si>
  <si>
    <t>PAGAMENTO DE SERVIÇO DE FORNECIMENTO DE ÁGUA E ESGOTO PARA AS PROMOTORIAS DE 
JUSTIÇA NOS MUNICÍPIOS DO INTERIOR DO ESTADO DO AMAZONAS, NO MÊS DE ABRIL/2018</t>
  </si>
  <si>
    <t>2018NE00409</t>
  </si>
  <si>
    <t>PAGAMENTO DE DIÁRIAS NO PAÍS PARA PARTICIPAR DA REUNIÃO ORDINÁRIA DO CONSELHO NACIONAL DE PROCURADORES GERAIS DO MINISTÉRIO PÚBLICO DOS ESTADOS E DA UNIÃO-CNPG, NA CIDADE DEFORTALEZA/CE, NOS DIAS 18 E 19.04.2018.</t>
  </si>
  <si>
    <t>2018NE00410</t>
  </si>
  <si>
    <t xml:space="preserve"> CHRISTIANNE CORREA BENTO DA SILVA</t>
  </si>
  <si>
    <t>PAGAMENTO DE DIÁRIAS NO PAÍS PARA PARTICIPAR DO "I ENCONTRO NACIONAL ENASP-CNMP – DESAFIOS ATUAIS DA SEGURANÇA PÚBLICA", EM BRASÍLIA/DF, NOS DIAS 17 E 18.04.2018</t>
  </si>
  <si>
    <t>2018NE00411</t>
  </si>
  <si>
    <t>PAGAMENTO DE DIÁRIAS NO ESTADO PARA REALIZAR SEGURANÇA PESSOAL DO PROMOTOR DE JUSTIÇA, NA CIDADE DE COARI/AM, NO PERÍODO DE 11 A 20 DE ABRIL DE 2018</t>
  </si>
  <si>
    <t>2018NE00412</t>
  </si>
  <si>
    <t>PAGAMENTO DE DIÁRIAS NO ESTADO PARA REALIZAR SEGURANÇA PESSOAL DO PROMOTOR DE JUSTIÇA, NA CIDADE DE COARI/AM, NO PERÍODO DE 11 A 20 DE ABRIL DE 2018,</t>
  </si>
  <si>
    <t>2018NE00413</t>
  </si>
  <si>
    <t>PRESTAÇÃO DE SERVIÇOS DE INTERMEDIAÇÃO DE ESTÁGIO, PARA ATENDER ÀS NECESSIDADES DA PGJ/AM</t>
  </si>
  <si>
    <t>2018NE00414</t>
  </si>
  <si>
    <t>2018NE00415</t>
  </si>
  <si>
    <t>2018NE00416</t>
  </si>
  <si>
    <t>2018NE00417</t>
  </si>
  <si>
    <t>2018NE00418</t>
  </si>
  <si>
    <t>2018NE00419</t>
  </si>
  <si>
    <t>2018NE00420</t>
  </si>
  <si>
    <t>2018NE00421</t>
  </si>
  <si>
    <t>2018NE00422</t>
  </si>
  <si>
    <t>2018NE00423</t>
  </si>
  <si>
    <t>2018NE00424</t>
  </si>
  <si>
    <t>2018NE00425</t>
  </si>
  <si>
    <t>2018NE00426</t>
  </si>
  <si>
    <t>2018NE00427</t>
  </si>
  <si>
    <t>2018NE00428</t>
  </si>
  <si>
    <t>2018NE00429</t>
  </si>
  <si>
    <t>2018NE00430</t>
  </si>
  <si>
    <t>2018NE00431</t>
  </si>
  <si>
    <t>2018NE00432</t>
  </si>
  <si>
    <t>2018NE00433</t>
  </si>
  <si>
    <t>2018NE00434</t>
  </si>
  <si>
    <t>2018NE00435</t>
  </si>
  <si>
    <t>2018NE00436</t>
  </si>
  <si>
    <t>2018NE00437</t>
  </si>
  <si>
    <t>2018NE00438</t>
  </si>
  <si>
    <t>2018NE00439</t>
  </si>
  <si>
    <t>2018NE00440</t>
  </si>
  <si>
    <t>2018NE00441</t>
  </si>
  <si>
    <t>2018NE00442</t>
  </si>
  <si>
    <t>2018NE00443</t>
  </si>
  <si>
    <t>2018NE00444</t>
  </si>
  <si>
    <t>PENSIONISTA - DIFERENÇA SUBSÍDIO ANUÊNIO JUROS</t>
  </si>
  <si>
    <t>2018NE00445</t>
  </si>
  <si>
    <t>2018NE00446</t>
  </si>
  <si>
    <t>2018NE00447</t>
  </si>
  <si>
    <t>2018NE00448</t>
  </si>
  <si>
    <t>INATIVO - DIFERENÇA SUBSÍDIOS ANUÊNIO JUROS</t>
  </si>
  <si>
    <t>2018NE00449</t>
  </si>
  <si>
    <t>2018NE00450</t>
  </si>
  <si>
    <t>2018NE00451</t>
  </si>
  <si>
    <t>2018NE00453</t>
  </si>
  <si>
    <t>2018NE00454</t>
  </si>
  <si>
    <t>2018NE00455</t>
  </si>
  <si>
    <t>2018NE00456</t>
  </si>
  <si>
    <t>ATIVOS - DIFERENÇA SUBSIDIOS ANUÊNIO JUROS</t>
  </si>
  <si>
    <t>2018NE00458</t>
  </si>
  <si>
    <t>2018NE00459</t>
  </si>
  <si>
    <t>ANUÊNIO DIFERENÇAS DE SUBSIDIO - ATIVOS</t>
  </si>
  <si>
    <t>2018NE00460</t>
  </si>
  <si>
    <t>ANUÊNIO DIFERENÇAS DE SUBSIDIO - INATIVOS</t>
  </si>
  <si>
    <t>2018NE00461</t>
  </si>
  <si>
    <t>2018NE00462</t>
  </si>
  <si>
    <t>2018NE00463</t>
  </si>
  <si>
    <t>2018NE00465</t>
  </si>
  <si>
    <t>PAGAMENTO DE AUXÍLIO-ALIMENTAÇÃO A SERVIDORES CEDIDOS PARA AS PROMOTORIAS DE JUSTIÇA DO INTERIOR DO ESTADO DO AMAZONAS</t>
  </si>
  <si>
    <t>2018NE00466</t>
  </si>
  <si>
    <t xml:space="preserve"> CARLOS FIRMINO DANTAS</t>
  </si>
  <si>
    <t>PAGAMENTO DE DIÁRIAS NO ESTADO, PARA ATUAÇÃO MINISTERIAL JUNTO À COMARCA DE TONANTINS, NAS AUDIÊNCIAS PAUTADAS E NA PRÁTICA DE ATOS PROCESSUAIS E EXTRAJUDICIAIS, NO
PERÍODO DE 09 A 13 DE ABRIL DE 2018</t>
  </si>
  <si>
    <t>2018NE00467</t>
  </si>
  <si>
    <t>PAGAMENTO DE DIÁRIAS FORA DO ESTADO, PARA PARTICIPAR DA REUNIÃO DO CONSELHO NACIONAL DOS CORREGEDORES-GERAIS (CNCG), NA CIDADE DE BRASÍLIA / DF, NO DIA 25 DE ABRIL DE 2018,</t>
  </si>
  <si>
    <t>2018NE00468</t>
  </si>
  <si>
    <t>PAGAMENTO DE DIÁRIAS FORA DO ESTADO, PARA PARTICIPAR DA 2ª REUNIÃO ORDINÁRIA DO COLÉGIO DE DIRETORES DE ESCOLAS E CENTROS DE ESTUDOS E APERFEIÇOAMENTO FUNCIONAL DOS MINISTÉRIOS PÚBLICOS DO BRASIL (CDEMP</t>
  </si>
  <si>
    <t>2018NE00469</t>
  </si>
  <si>
    <t>PAGAMENTO DE DIÁRIAS NO ESTADO, PARA REALIZAÇÃO DE VISTORIA TÉCNICA NA OBRA DE CONSTRUÇÃO DA PROMOTORIA DE JUSTIÇA DO MUNICÍPIO DE BOCA DO ACRE, NO PERÍODO DE 30 DE ABRIL A 05 DE MAIO DE 2018</t>
  </si>
  <si>
    <t>2018NE00470</t>
  </si>
  <si>
    <t xml:space="preserve"> SHEYLA DANTAS FROTA DE CARVALHO</t>
  </si>
  <si>
    <t>PAGAMENTO DE DIÁRIAS FORA DO ESTADO, PARA PARTICIPAR DA ASSEMBLEIA GERAL ORDINÁRIA DA ASSOCIAÇÃO NACIONAL DE PROCURADORES E PROMOTORES DE JUSTIÇA DE FUNDAÇÕES E ENTIDADES DE INTERESSE SOCIAL (PROFIS), NA CIDADE DE SÃO LUIZ / MA, NO DIA 04 DE MAIO DE 2018</t>
  </si>
  <si>
    <t>2018NE00471</t>
  </si>
  <si>
    <t xml:space="preserve"> ÉRICA LIMA DE ARAÚJO</t>
  </si>
  <si>
    <t xml:space="preserve">CONCESSÃO DE SUPRIMENTO DE FUNDOS INDIVIDUAL PARA ATENDER ÀS DESPESAS DE PEQUENO VULTO COM AQUISIÇÃO DE MATERIAL DE CONSUMO, CONFORME PORTARIA Nº 0361.2018.SUBADM E DEMAIS DOCUMENTOS PRESENTES NO PI-2018.006308.
</t>
  </si>
  <si>
    <t>2018NE00472</t>
  </si>
  <si>
    <t xml:space="preserve">SUPRIMENTO DE FUNDOS PARA PAGAMENTO DE DESPESAS DE PEQUENO VULTO COM LOCOMOÇÃO DE MATERIAIS E FRETE, CONFORME PORTARIA Nº 0362.2018.SUBADM E DEMAIS DOCUMENTOS PRESENTES NO PI-2018.006510.
</t>
  </si>
  <si>
    <t>2018NE00473</t>
  </si>
  <si>
    <t>REFERENTE À PRESTAÇÃO DE SERVIÇOS DE OPERAÇÃO E MANUTENÇÃO PREVENTIVA E CORRETIVA DA ESTAÇÃO DE TRATAMENTO DE EFLUENTES - ETE, INSTALADA NO PRÉDIO SEDE DA PGJ/AM, POR UM PERÍODO DE 12 (DOZE) MESES</t>
  </si>
  <si>
    <t>2018NE00475</t>
  </si>
  <si>
    <t>PRORROGAÇÃO E SUPRESSÃO DE VALOR DO CONTRATO ADMINISTRATIVO N.º 010/2016-MP/PGJ - MANAUS AMBIENTAL, ATRAVÉS DO 2º TERMO ADITIVO, VISANDO À PRESTAÇÃO DE SERVIÇOS DE FORNECIMENTO DE ÁGUA POTÁVEL E SISTEMA DE ESGOTO, PARA O EDIFÍCIO-SEDE DA PGJ/MPAM (MATRÍCULA 1922292), E UNIDADES DESCENTRALIZADAS SITUADAS NA AV. ANDRÉ ARAÚJO, Nº. 23 (MATRÍCULA 1267639) E Nº. 129 (MATRÍCULA 1267663), ALEIXO, MANAUS - AM, PELO PERÍODO DE 12 (DOZE) MESES</t>
  </si>
  <si>
    <t>2018NE00476</t>
  </si>
  <si>
    <t xml:space="preserve"> PREFEITURA MUNICIPAL DE JURUA</t>
  </si>
  <si>
    <t xml:space="preserve">CONVÊNIO ENTRE O MINISTÉRIO PÚBLICO DO ESTADO DO AMAZONAS E A PREFEITURA MUNICIPAL DE JURUÁ, VISANDO À CESSÃO DO SERVIDOR GILSON SILVA DA CUNHA, PARA ATUAR NA PROMOTORIA DE JUSTIÇA DA COMARCA DO REFERIDO MUNICÍPIO, POR UM PERÍODO DE 12 (DOZE) MESES, CONFORME NAD Nº 15.2018.DOF.0170908.2018.002013, DESPACHO Nº 108.2018.02AJ-SUBADM.0187090.2018.002013 E DEMAIS DOCUMENTOS PRESENTES NO PI-2018.002013. EXERCÍCIO DE 2018 (8 MESES) = R$ 11.867,52 EXERCÍCIO DE 2019 (4 MESES) = R$ 5.933,76
</t>
  </si>
  <si>
    <t>2018NE00477</t>
  </si>
  <si>
    <t xml:space="preserve"> GARY RICARDO TAVARES DE CARVALHO SERVIÇOS  ME</t>
  </si>
  <si>
    <t xml:space="preserve">ADITAMENTO DO CONTRATO ADMINISTRATIVO Nº 001/2018-MP/PGJ, FIRMADO ENTRE ESTE MINISTÉRIO PÚBLICO DO ESTADO DO AMAZONAS E A EMPRESA GARY RICARDO TAVARES DE CARVALHO SERVIÇOS - ME, CUJO OBJETO É A CONSTRUÇÃO DE EDIFICAÇÃO DESTINADA À INSTALAÇÃO DAS PROMOTORIAS DE JUSTIÇA DA COMARCA DE BOCA DO ACRE/AM, CONFORME NAD Nº 57.2018.DOF.0182581.2017.008747, DESPACHO Nº 194.2018.01AJ-SUBADM.0183263.2017.008747 E DEMAIS DOCUMENTOS PRESENTES NO PI-2017.008747.
</t>
  </si>
  <si>
    <t>3 - Tomada de Preços</t>
  </si>
  <si>
    <t>2018NE00480</t>
  </si>
  <si>
    <t xml:space="preserve"> PREFEITURA MUNICIPAL DE AUTAZES</t>
  </si>
  <si>
    <t xml:space="preserve">CONVÊNIO ENTRE O MINISTÉRIO PÚBLICO DO ESTADO DO AMAZONAS E A PREFEITURA MUNICIPAL DE AUTAZES, VISANDO À CESSÃO DO SERVIDOR EDVANDRO DO LAGO SILVA, PARA ATUAR NA PROMOTORIA DE JUSTIÇA DA COMARCA DO REFERIDO MUNICÍPIO, POR UM PERÍODO DE 12 (DOZE) MESES, CONFORME NAD Nº 56.2018.DOF.0182507.2018.000791, DESPACHO Nº 206.2018.01AJ-SUBADM.0186699.2018.000791 E DEMAIS DOCUMENTOS PRESENTES NO PI-2018.000791. VALOR PARA O EXERCÍCIO DE 2018 (8 MESES) = R$ 12.414,72 VALOR PARA O EXERCÍCIO DE 2019 (4 MESES) = R$ 6.207,36
</t>
  </si>
  <si>
    <t>2018NE00481</t>
  </si>
  <si>
    <t xml:space="preserve"> FAST HELP INFORMATICA LTDA</t>
  </si>
  <si>
    <t xml:space="preserve">ADESÃO À ATA DE SRP DO PREGÃO ELETRÔNICO PARA REGISTRO DE PREÇOS N.º 37/2016-UFPI (DOC. SEI N.º 0162613), PROMOVIDO PELA UNIVERSIDADE FEDERAL DO PIAUÍ, BEM COMO OS TERMOS DA ATA DE REGISTRO DE PREÇOS N.º 39/2017-UF/PI (DOC. SEI N.º 0162612), DATADA DE 16.05.2017, INSTRUMENTO ESSE ORIGINÁRIO DAQUELA LICITAÇÃO PARA AQUISIÇÃO DE SOLUÇÃO DE SEGURANÇA FIREWALL, CONFORME NAD Nº 39.2018.DOF.0176230.2017.015214, DESPACHO Nº 204.2018.01AJ-SUBADM.0186061.2017.015214 E DEMAIS DOCUMENTOS PRESENTES NO PI-2017.015214. 1) ITEM 2 - GRUPO 1 DA ATA DA UFPI: AQUISIÇÃO DE SOLUÇÃO DE PROTEÇÃO DE REDE COM CARACTERÍSTICAS DE NEXT GENERATION FIREWALL (NGFW) PARA SEGURANÇA DE INFORMAÇÃO PERIMETRAL QUE INCLUI FILTRO DE PACOTE, CONTROLE DE APLICAÇÃO, ADMINISTRAÇÃO DE LARGURA DE BANDA (QOS), VPN IPSEC E SSL, IPS, PREVENÇÃO CONTRA AMEAÇAS DE VÍRUS, SPYWARES E MALWARES ¿ZERO DAY¿, FILTRO DE URL, BEM COMO CONTROLE DE TRANSMISSÃO DE DADOS E ACESSO À INTERNET COMPONDO UMA PLATAFORMA DE SEGURANÇA INTEGRADA E ROBUSTA COM CONTRATO DE GARANTIA E SUPORTE PARA 36 MESES.
</t>
  </si>
  <si>
    <t>8 - Pregão eletrônico</t>
  </si>
  <si>
    <t>2018NE00482</t>
  </si>
  <si>
    <t xml:space="preserve">CONTRATAÇÃO DE EMPRESA ESPECIALIZADA PARA PRESTAÇÃO DE SERVIÇOS DE RECONSTRUÇÃO DA PARCELA REMANESCENTE DO MURO DE DIVISA ENTRE O CONDOMÍNIO TUPANÃ E A PROCURADORIA GERAL DE JUSTIÇA, LOCALIZADA NA AVENIDA CORONEL TEIXEIRA, Nº 7.995, NOVA ESPERANÇA, MANAUS - AMAZONAS, COM FORNECIMENTO TOTAL DE MÃO DE OBRA, FERRAMENTAS, EQUIPAMENTOS, MATERIAIS DE CONSUMO, E MATERIAIS DE REPOSIÇÃO NECESSÁRIOS PARA EXECUÇÃO DOS SERVIÇOS, DE ACORDO COM AS ESPECIFICAÇÕES E AS CONDIÇÕES CONSTANTES DO EDITAL E SEUS ANEXOS, CONFORME PREGÃO PRESENCIAL Nº 5.002/2018-CPL/MP/PGJ, NAD Nº 58.2018.DOF.0182634.2017.010974, DESPACHO Nº 174.2018.01AJ-SUBADM.0179168.2017.010974 E DEMAIS DOCUMENTOS PRESENTES NO PI-2017.010974.
</t>
  </si>
  <si>
    <t>2018NE00484</t>
  </si>
  <si>
    <t xml:space="preserve"> RAPHAEL VITORIANO BASTOS</t>
  </si>
  <si>
    <t xml:space="preserve">PAGAMENTO DE DIÁRIAS NO ESTADO, PARA ACOMPANHAR O REMANEJAMENTO E ATIVAÇÃO DA ESTAÇÃO VSAT NA CIDADE DE BOCA DO ACRE, NO PERÍODO DE 07 A 12 DE MAIO DE 2018, CONFORME PORTARIA Nº 0335.2018.SUBADM E FOLHA ESPECIAL DE PAGAMENTO Nº 166/2018.
</t>
  </si>
  <si>
    <t>2018NE00485</t>
  </si>
  <si>
    <t xml:space="preserve">PAGAMENTO DE DIÁRIAS NO ESTADO, PARA REALIZAR SEGURANÇA PESSOAL DO EXMO. SR. PROMOTOR DE JUSTIÇA DR. WESLEI MACHADO, NA CIDADE DE COARI, NO PERÍODO DE 02 A 16 DE MAIO DE 2018, CONFORME PORTARIA Nº 0336.2018.SUBADM E FOLHA ESPECIAL DE PAGAMENTO Nº 167/2018.
</t>
  </si>
  <si>
    <t>2018NE00486</t>
  </si>
  <si>
    <t>2018NE00487</t>
  </si>
  <si>
    <t>2018NE00488</t>
  </si>
  <si>
    <t xml:space="preserve"> MARCOS ANTONIO FERREIRA DA SILVA</t>
  </si>
  <si>
    <t xml:space="preserve">PAGAMENTO DE DIÁRIAS NO ESTADO, PARA REALIZAR LEVANTAMENTO DE INFORMAÇÕES DE CARÁTER SIGILOSO NA COMARCA DE URUCURITUBA, NO PERÍODO DE 07 A 16 DE MAIO DE 2018, CONFORME PORTARIA Nº 0339.2018.SUBADM E FOLHA ESPECIAL DE PAGAMENTO Nº168/2018.
</t>
  </si>
  <si>
    <t>2018NE00489</t>
  </si>
  <si>
    <t xml:space="preserve">PAGAMENTO DE DIÁRIAS NO ESTADO, PARA REALIZAÇÃO DE SERVIÇOS DE MANUTENÇÃO NO PRÉDIO DA PROMOTORIA DE JUSTIÇA DA COMARCA DE BOA VISTA DO RAMOS, NO PERÍODO DE 08 A 13 DE MAIO DE 2018, CONFORME PORTARIA Nº 0340.2018.SUBADM E FOLHA ESPECIAL DE PAGAMENTO Nº 169/2018.
</t>
  </si>
  <si>
    <t>2018NE00490</t>
  </si>
  <si>
    <t xml:space="preserve"> NEYDE REGINA DEMOSTHENES TRINDADE</t>
  </si>
  <si>
    <t xml:space="preserve">PAGAMENTO DE DIÁRIAS FORA DO ESTADO, PARA PARTICIPAR NO CURSO DE NEGÓCIO JURÍDICO PROCESSUAL, NA CIDADE DE BELO HORIZONTE / MG, NOS DIAS 10 E 11 DE MAIO DE 2018, CONFORME PORTARIA Nº 1006.2018.PGJ E FOLHA ESPECIAL DE PAGAMENTO Nº 157/2018.
</t>
  </si>
  <si>
    <t>2018NE00491</t>
  </si>
  <si>
    <t xml:space="preserve"> GEBER MAFRA ROCHA</t>
  </si>
  <si>
    <t xml:space="preserve">PAGAMENTO DE DIÁRIAS FORA DO ESTADO, PARA PARTICIPAR DO II ENCONTRO NACIONAL DO MINISTÉRIO PÚBLICO NO TRIBUNAL DO JÚRI, NA CIDADE DE BRASÍLIA / DF, NOS DIAS 10 E 11 DE MAIO DE 2018, CONFORME PORTARIA Nº 1058.2018.PGJ E FOLHA ESPECIAL DE PAGAMENTO Nº 160/2018.
</t>
  </si>
  <si>
    <t>2018NE00492</t>
  </si>
  <si>
    <t xml:space="preserve"> JOSÉ ROQUE NUNES MARQUES</t>
  </si>
  <si>
    <t xml:space="preserve">PAGAMENTO DE DIÁRIAS FORA DO ESTADO, PARA PARTICIPAR NO CURSO DE NEGÓCIO JURÍDICO PROCESSUAL, NA CIDADE DE BELO HORIZONTE / MG, NOS DIAS 10 E 11 DE MAIO DE 2018, CONFORME PORTARIA Nº 1005.2018.PGJ E FOLHA ESPECIAL DE PAGAMENTO Nº 161/2018.
</t>
  </si>
  <si>
    <t>2018NE00493</t>
  </si>
  <si>
    <t xml:space="preserve"> TELEFONICA BRASIL S.A.</t>
  </si>
  <si>
    <t>CONTRATAÇÃO DE EMPRESA ESPECIALIZADA PARA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 PARA ATENDER ÀS NECESSIDADES DA PROCURADORIA-GERAL DE JUSTIÇA/ MPAM E SUAS UNIDADES JURISDICIONADAS, PELO PERÍODO DE 12 (DOZE) MESES</t>
  </si>
  <si>
    <t>2018NE00495</t>
  </si>
  <si>
    <t>PRORROGAÇÃO DO CONTRATO ADMINISTRATIVO Nº 010/2017-MP/PGJ, DECORRENTE DO PREGÃO PRESENCIAL Nº 5.003/2017-CPL/MP/PGJ, 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AO MINISTÉRIO PÚBLICO DO ESTADO DO AMAZONAS/ PROCURADORIA-GERAL DE JUSTIÇA ¿ PGJ-AM, NA CIDADE DE MANAUS, PELO PERÍODO DE 12 (DOZE) MESES</t>
  </si>
  <si>
    <t>2018NE00496</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</si>
  <si>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</si>
  <si>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2018NE00497</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</si>
  <si>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</si>
  <si>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2018NE00498</t>
  </si>
  <si>
    <t xml:space="preserve"> DANIEL PRAIA PORTELA DE AGUIAR</t>
  </si>
  <si>
    <t>PAGAMENTO DE DIÁRIAS FORA DO ESTADO, PARA PARTICIPAÇÃO NO CONGRESSO BRASILEIRO DO MINISTÉRIO PÚBLICO DO MEIO AMBIENTE (XVIII CONGRESSO ABRAMPA), NA CIDADE DE PORTO ALEGRE / RS, NO PERÍODO DE 25 A 27 DE ABRIL DE 2018, CONFORME PORTARIA Nº 0323.2018.SUBADM E FOLHA ESPECIAL DE PAGAMENTO Nº 198/2018.</t>
  </si>
  <si>
    <t>2018NE00499</t>
  </si>
  <si>
    <t>PAGAMENTO DE AUXÍLIO-ALIMENTAÇÃO A SERVIDORES CEDIDOS PARA AS PROMOTORIAS DE JUSTIÇA DO INTERIOR DO ESTADO DO AMAZONAS, NO MÊS DE ABRIL DE 2018</t>
  </si>
  <si>
    <t>2018NE00501</t>
  </si>
  <si>
    <t xml:space="preserve"> CEPAM CENTRO DE ESTUDOS DE PSICOLOGIA DO AMAZONAS</t>
  </si>
  <si>
    <t xml:space="preserve">AQUISIÇÃO DE INSTRUMENTAL TÉCNICO PARA SUBSIDIAR ATIVIDADES DESEMPENHADAS POR PROFISSIONAL PSICÓLOGO, LOTADO NO NÚCLEO DE APOIO TÉCNICO - NAT DO MPAM/PGJ, </t>
  </si>
  <si>
    <t>2018NE00502</t>
  </si>
  <si>
    <t xml:space="preserve"> ARMANDO MONTEIRO MAIA FILHO</t>
  </si>
  <si>
    <t>CONTRATAÇÃO DE EMPRESA ESPECIALIZADA PARA PRESTAÇÃO DE SERVIÇOS DE OPERAÇÃO DO SISTEMA DE SOM, POR OCASIÃO DA HOMENAGEM DO DIA DAS MÃES, A SE REALIZAR NO AUDITÓRIO CARLOS ALBERTO BANDEIRA DE ARAÚJO, SEDE DA PGJ/AM, NO DIA 11/05/18, UTILIZANDO ATA DE REGISTRO DE PREÇOS DO PREGÃO ELETRÔNICO Nº. 4.020/2017-CPL/MP/PGJ,</t>
  </si>
  <si>
    <t>2018NE00503</t>
  </si>
  <si>
    <t xml:space="preserve"> EXPANSAO COMUNICACAO VISUAL LTDA</t>
  </si>
  <si>
    <t>AQUISIÇÃO DE PLACAS INFORMATIVAS PARA ATENDER DEMANDA DA OUVIDORIA-GERAL, UTILIZANDO ATA DE REGISTRO DE PREÇOS DO PREGÃO ELETRÔNICO Nº. 4.016/2017-CPL/MP/PGJ</t>
  </si>
  <si>
    <t>2018NE00504</t>
  </si>
  <si>
    <t>AQUISIÇÃO DE PLACAS INFORMATIVAS E DE IDENTIFICAÇÃO PARA ATENDER DEMANDA DA ASSESSORIA DE RELAÇÕES PÚBLICAS E CERIMONIAL - ARPC, UTILIZANDO ATAS DE REGISTRO DE PREÇOS DO PREGÃO ELETRÔNICO Nº. 4.016/2017-CPL/MP/PGJ,</t>
  </si>
  <si>
    <t>2018NE00505</t>
  </si>
  <si>
    <t xml:space="preserve">PAGAMENTO DE AUXÍLIO-ALIMENTAÇÃO AOS MEMBROS E SERVIDORES DA PGJ/AM, NO MÊS DE MAIO DE 2018, </t>
  </si>
  <si>
    <t>2018NE00507</t>
  </si>
  <si>
    <t>2018NE00508</t>
  </si>
  <si>
    <t>2018NE00509</t>
  </si>
  <si>
    <t>PAGAMENTO DE SERVIÇO DE FORNECIMENTO DE ÁGUA E ESGOTO PARA A PROMOTORIA DE JUSTIÇA DE HUMAITÁ/AM, NO MÊS DE ABRIL DE 2018</t>
  </si>
  <si>
    <t>2018NE00510</t>
  </si>
  <si>
    <t>AQUISIÇÃO DE MATERIAL DE INFORMÁTICA, COM RECURSOS ORIUNDOS DO FUNDO DE APOIO DO MINISTÉRIO PÚBLICO DO ESTADO DO AMAZONAS, PARA ATENDER ÀS NECESSIDADES DESTA PGJ/AM, UTILIZANDO ATA DE REGISTRO DE PREÇOS DO PREGÃO ELETRÔNICO Nº. 4.011/2017-CPL/MP/PGJ</t>
  </si>
  <si>
    <t>2018NE00511</t>
  </si>
  <si>
    <t>AQUISIÇÃO DE EQUIPAMENTOS DE INFORMÁTICA, COM RECURSOS ORIUNDOS DO FUNDO DE APOIO DO MINISTÉRIO PÚBLICO DO ESTADO DO AMAZONAS, PARA ATENDER ÀS NECESSIDADES DESTA PGJ/AM, UTILIZANDO ATA DE REGISTRO DE PREÇOS DO PREGÃO ELETRÔNICO Nº. 4.011/2017-CPL/MP/PGJ</t>
  </si>
  <si>
    <t>2018NE00512</t>
  </si>
  <si>
    <t xml:space="preserve"> DISKET COMERCIO DE ARTIGOS PARA INFORMATICA LTDA</t>
  </si>
  <si>
    <t>2018NE00513</t>
  </si>
  <si>
    <t xml:space="preserve">AQUISIÇÃO DE MATERIAL DE INFORMÁTICA, COM RECURSOS ORIUNDOS DO FUNDO DE APOIO DO MINISTÉRIO PÚBLICO DO ESTADO DO AMAZONAS, PARA ATENDER ÀS NECESSIDADES DESTA PGJ/AM, UTILIZANDO ATA DE REGISTRO DE PREÇOS DO PREGÃO ELETRÔNICO Nº. 4.011/2017-CPL/MP/PGJ, CONFORME NAD Nº </t>
  </si>
  <si>
    <t>2018NE00514</t>
  </si>
  <si>
    <t>NT-NERIAH TECNOLOGIA EIRELI</t>
  </si>
  <si>
    <t>2018NE00515</t>
  </si>
  <si>
    <t xml:space="preserve"> JOAO RIBEIRO GUIMARAES</t>
  </si>
  <si>
    <t>PAGAMENTO DE DIÁRIAS NO ESTADO, PARA ATUAR NAS AUDIÊNCIAS REFERENTES AOS AUTOS DOS PROCESSOS Nº 00000013-69.2018.8.04.6600 E 0000173-36.2014.8.04.6601, EM TRÂMITE NA COMARCA DE RIO PRETO DA EVA, NOS DIAS 17 E 18 DE MAIO DE 2018,</t>
  </si>
  <si>
    <t>2018NE00516</t>
  </si>
  <si>
    <t xml:space="preserve">PAGAMENTO DE AUXÍLIO-ALIMENTAÇÃO A SERVIDORES CEDIDOS PARA AS PROMOTORIAS DE JUSTIÇA DO INTERIOR DO ESTADO DO AMAZONAS, NO MÊS DE ABRIL DE 2018, </t>
  </si>
  <si>
    <t>2018NE00517</t>
  </si>
  <si>
    <t xml:space="preserve"> F A LIMA INFORMATICA </t>
  </si>
  <si>
    <t>AQUISIÇÃO DE MATERIAIS E ACESSÓRIOS DE REDE, DE TELEFONIA, EQUIPAMENTOS E FERRAMENTAS, PARA MANUTENÇÃO E SUPORTE EM INFORMÁTICA, PARA ATENDER ÀS NECESSIDADES DA PGJ/AM, UTILIZANDO ATA DE REGISTRO DE PREÇOS DO PREGÃO ELETRÔNICO Nº. 4.025/2017-CPL/MP/PGJ</t>
  </si>
  <si>
    <t>2018NE00518</t>
  </si>
  <si>
    <t>2018NE00519</t>
  </si>
  <si>
    <t xml:space="preserve"> INFRACOMIX COMERCIO E SERVICOS DE INFORMATICA EIRELI </t>
  </si>
  <si>
    <t>2018NE00520</t>
  </si>
  <si>
    <t>2018NE00521</t>
  </si>
  <si>
    <t xml:space="preserve"> VIVIANE APARECIDA MASSERA RODRIGUES</t>
  </si>
  <si>
    <t>2018NE00522</t>
  </si>
  <si>
    <t xml:space="preserve"> TOYOTA DO BRASIL LTDA</t>
  </si>
  <si>
    <t>AQUISIÇÃO DE VEÍCULOS AUTOMOTORES NOVOS (ZERO QUILÔMETRO), VISANDO À CONTINUAÇÃO DA RENOVAÇÃO DA FROTA OFICIAL DESTE PARQUET, A FIM DE ATENDER ÀS NECESSIDADES DESTA PROCURADORIA-GERAL DE JUSTIÇA / MINISTÉRIO PÚBLICO DO ESTADO DO AMAZONAS, CONFORME PREGÃO ELETRÔNICO Nº 4.003/2018-CPL/MP/PGJ</t>
  </si>
  <si>
    <t>2018NE00523</t>
  </si>
  <si>
    <t xml:space="preserve"> VEBRASIL EIRELI</t>
  </si>
  <si>
    <t>2018NE00524</t>
  </si>
  <si>
    <t>AQUISIÇÃO DE SCANNERS COM RECURSOS ORIUNDOS DO FUNDO DE APOIO DO MINISTÉRIO PÚBLICO DO ESTADO DO AMAZONAS (FAMP), UTILIZANDO ATA DE REGISTRO DE PREÇOS DO PREGÃO ELETRÔNICO Nº 4.021/2017-CPL/MP/PGJ</t>
  </si>
  <si>
    <t>2018NE00525</t>
  </si>
  <si>
    <t xml:space="preserve"> DANIEL LEITE BRITO</t>
  </si>
  <si>
    <t>PAGAMENTO DE DIÁRIAS FORA DO ESTADO, PARA PARTICIPAÇÃO DO 2º ENCONTRO NACIONAL DO COMITÊ INSTITUCIONAL DE RECUPERAÇÃO DE ATIVOS (CIRA), NA CIDADE DE JOÃO PESSOA / PB, NOS DIAS 14 E 15 DE JUNHO DE 2018</t>
  </si>
  <si>
    <t>2018NE00526</t>
  </si>
  <si>
    <t xml:space="preserve"> LUIZ ALBERTO D DE VASCONCELOS</t>
  </si>
  <si>
    <t xml:space="preserve">PAGAMENTO DE DIÁRIAS FORA DO ESTADO, PARA PARTICIPAÇÃO DO 2º ENCONTRO NACIONAL DO COMITÊ INSTITUCIONAL DE RECUPERAÇÃO DE ATIVOS (CIRA), NA CIDADE DE JOÃO PESSOA / PB, NOS DIAS 14 E 15 DE JUNHO DE 2018, </t>
  </si>
  <si>
    <t>2018NE00527</t>
  </si>
  <si>
    <t>PAGAMENTO DE DIÁRIAS NO ESTADO, PARA ATUAÇÃO NAS AUDIÊNCIAS PAUTADAS NA PROMOTORIA DE JUSTIÇA DA COMARCA DE CARAUARI, NO PERÍODO DE 16 A 18 DE MAIO DE 2018,</t>
  </si>
  <si>
    <t>2018NE00528</t>
  </si>
  <si>
    <t xml:space="preserve"> JOSE MARCELO DE SOUZA TEIXEIRA</t>
  </si>
  <si>
    <t>PAGAMENTO DE DIÁRIAS NO ESTADO, PARA FAZER A SEGURANÇA PESSOAL DO EXMO. SR. PROMOTOR DE JUSTIÇA DR. GERSON DE CASTRO COELHO, NA CIDADE DE IRANDUBA, NOS DIAS 09 E 10 DE MAIO DE 2018,</t>
  </si>
  <si>
    <t>2018NE00529</t>
  </si>
  <si>
    <t xml:space="preserve"> CARDOSO INDUSTRIA COMERCIO E SERVICOS DE EXTINTORES DE INCENDIO EIRELI </t>
  </si>
  <si>
    <t>PRESTAÇÃO DE SERVIÇOS DE CARGA E MANUTENÇÃO NÍVEL 2, EM EXTINTORES DE INCÊNDIO, PARA ATENDER ÀS DEMANDAS DA PROCURADORIA-GERAL DE JUSTIÇA/ MINISTÉRIO PÚBLICO DO ESTADO DO AMAZONAS,</t>
  </si>
  <si>
    <t>2018NE00530</t>
  </si>
  <si>
    <t xml:space="preserve"> EFIRE MANUTENÇAO DE EQUIPAMENTOS CONTRA INCENDIO LTDA  EPP</t>
  </si>
  <si>
    <t>AQUISIÇÃO DE EXTINTORES DE INCÊNDIO, PARA ATENDER ÀS DEMANDAS DA PROCURADORIA-GERAL DE JUSTIÇA/ MINISTÉRIO PÚBLICO DO ESTADO DO AMAZONAS</t>
  </si>
  <si>
    <t>2018NE00531</t>
  </si>
  <si>
    <t xml:space="preserve"> ASSOCIAÇAO BRASILEIRA DOS MEMBROS DO MINISTERIO PUBLICO DO MEIO AMBIENTE</t>
  </si>
  <si>
    <t>INSCRIÇÃO DO SERVIDOR DANIEL PRAIA PORTELA DE AGUIAR, AGENTE TÉCNICO ENGENHEIRO FLORESTAL, LOTADO NO NÚCLEO DE APOIO TÉCNICO - NAT, NO XVIII CONGRESSO BRASILEIRO DO MINISTÉRIO PÚBLICO DO MEIO AMBIENTE, PROMOVIDO PELA ASSOCIAÇÃO BRASILEIRA DOS MEMBROS DO MINISTÉRIO PÚBLICO DE MEIO AMBIENTE - ABRAMPA, NA CIDADE DE PORTO ALEGRE / RS</t>
  </si>
  <si>
    <t>2018NE00532</t>
  </si>
  <si>
    <t xml:space="preserve">CONVÊNIO ENTRE O MINISTÉRIO PÚBLICO DO ESTADO DO AMAZONAS E A PREFEITURA MUNICIPAL DE CANUTAMA, VISANDO À CESSÃO DE SERVIDORES MUNICIPAIS PARA ATUAREM NA PROMOTORIA DE JUSTIÇA DA COMARCA DO REFERIDO MUNICÍPIO, POR UM PERÍODO DE 12 (DOZE) MESES, </t>
  </si>
  <si>
    <t>2018NE00533</t>
  </si>
  <si>
    <t xml:space="preserve">CONVÊNIO ENTRE O MINISTÉRIO PÚBLICO DO ESTADO DO AMAZONAS E A PREFEITURA MUNICIPAL DE ALVARÃES, VISANDO À CESSÃO DE SERVIDORES MUNICIPAIS PARA ATUAREM NA PROMOTORIA DE JUSTIÇA DA COMARCA DO REFERIDO MUNICÍPIO, POR UM PERÍODO DE 12 (DOZE) MESES, </t>
  </si>
  <si>
    <t>2018NE00534</t>
  </si>
  <si>
    <t>CONVÊNIO ENTRE O MINISTÉRIO PÚBLICO DO ESTADO DO AMAZONAS E A PREFEITURA MUNICIPAL DE LÁBREA, VISANDO À CESSÃO DO SERVIDOR ELIANDRO MENEZES MAIA, PARA ATUAR NA PROMOTORIA DE JUSTIÇA DA COMARCA DO REFERIDO MUNICÍPIO, POR UM PERÍODO DE 12 (DOZE) MESES,</t>
  </si>
  <si>
    <t>2018NE00535</t>
  </si>
  <si>
    <t>PAGAMENTO DE SERVIÇO DE FORNECIMENTO DE ÁGUA E ESGOTO PARA AS PROMOTORIAS DE JUSTIÇA NOS MUNICÍPIOS DO INTERIOR DO ESTADO DO AMAZONAS, NO MÊS DE MAIO/2018</t>
  </si>
  <si>
    <t>2018NE00536</t>
  </si>
  <si>
    <t>PAGAMENTO DE DIÁRIAS NO ESTADO, PARA ALOCAÇÃO DOS MOBILIÁRIOS E REGISTRO DE BENS DE INFORMÁTICA, SEGURANÇA E REFRIGERAÇÃO, FORNECIDOS PELA EMPRESA CONSTRUTORA, NA CIDADE DE BOCA DO ACRE, NO PERÍODO DE 21 A 26 DE MAIO DE 2018,</t>
  </si>
  <si>
    <t>2018NE00537</t>
  </si>
  <si>
    <t xml:space="preserve"> DELCIDES MENDES DA SILVA JUNIOR</t>
  </si>
  <si>
    <t>2018NE00538</t>
  </si>
  <si>
    <t>PAGAMENTO DE DIÁRIAS FORA DO ESTADO, PARA PARTICIPAÇÃO NA REUNIÃO ORDINÁRIA DO CONSELHO NACIONAL DE PROCURADORES-GERAIS DO MINISTÉRIO PÚBLICO DOS ESTADOS E DA UNIÃO (CNPG), NA CIDADE DE BRASÍLIA / DF, NOS DE 21 E 22 DE MAIO DE 2018</t>
  </si>
  <si>
    <t>2018NE00539</t>
  </si>
  <si>
    <t xml:space="preserve"> SHEYLA ANDRADE DOS SANTOS</t>
  </si>
  <si>
    <t xml:space="preserve">PAGAMENTO DE DIÁRIAS FORA DO ESTADO, PARA PARTICIPAR DO XVI CONGRESSO NACIONAL DO DIREITO DO CONSUMIDOR, BEM COMO DA ASSEMBLEIA GERAL EXTRAORDINÁRIA DA MPCON - ASSOCIAÇÃO NACIONAL DO MINISTÉRIO PÚBLICO DO CONSUMIDOR, NA CIDADE DE SÃO PAULO / SP, NO PERÍODO DE 21 A 23 DE MAIO DE 2018, </t>
  </si>
  <si>
    <t>2018NE00540</t>
  </si>
  <si>
    <t xml:space="preserve"> REINALDO ALBERTO NERY DE LIMA</t>
  </si>
  <si>
    <t>PAGAMENTO DE DIÁRIAS FORA DO ESTADO, PARA ACOMPANHAR O PROCURADOR-GERAL DO ESTADO DO AMAZONAS NA REUNIÃO ORDINÁRIA DO CONSELHO NACIONAL DE PROCURADORES-GERAIS DO MINISTÉRIO PÚBLICO DOS ESTADOS E DA UNIÃO - CNPG, BEM COMO TRATAR DE ASSUNTOS DE INTERESSE INSTITUCIONAL JUNTO AO CONSELHO NACIONAL DO MINISTÉRIO PÚBLICO (CNMP), NA CIDADE DE BRASÍLIA / DF,</t>
  </si>
  <si>
    <t>2018NE00541</t>
  </si>
  <si>
    <t xml:space="preserve"> ZENITE INFORMAÇAO E CONSULTORIA S/A</t>
  </si>
  <si>
    <t>INSCRIÇÃO DE SERVIDORES DA ÁREA ADMINISTRATIVA DESTA PGJ/MPAM NO CURSO "COMO ELABORAR A PLANILHA DE FORMAÇÃO DE PREÇOS DE ACORDO COM A NOVA IN Nº 05/17 E COMO JULGAR A LICITAÇÃO PARA A CONTRATAÇÃO DOS SERVIÇOS CONTÍNUOS", PROMOVIDO PELA EMPRESA ZÊNITE INFORMAÇÃO E CONSULTORIA S.A., NA CIDADE DE MANAUS / AM, NOS DIAS 04, 05 E 06 DE JUNHO DE 2018,</t>
  </si>
  <si>
    <t>2018NE00542</t>
  </si>
  <si>
    <t xml:space="preserve"> CREATECH COMERCIO E SOLUCOES CORPORATIVAS EIRELI </t>
  </si>
  <si>
    <t xml:space="preserve">AQUISIÇÃO DE SCANNERS COM RECURSOS ORIUNDOS DO FUNDO DE APOIO DO MINISTÉRIO PÚBLICO DO ESTADO DO AMAZONAS, UTILIZANDO ATA DE REGISTRO DE PREÇOS DO PREGÃO ELETRÔNICO Nº 4.021/2017-CPL/MP/PGJ, </t>
  </si>
  <si>
    <t>2018NE00543</t>
  </si>
  <si>
    <t xml:space="preserve"> JULEAN DECORAÇOES LTDA  ME</t>
  </si>
  <si>
    <t xml:space="preserve">CONTRATAÇÃO DE EMPRESA ESPECIALIZADA PARA REALIZAR SERVIÇO DE MANUTENÇÃO E REMANEJAMENTO DE PERSIANAS, UTILIZANDO ATA DE REGISTRO DE PREÇOS DO PREGÃO ELETRÔNICO Nº. 4.009/2017-CPL/MP/PGJ, </t>
  </si>
  <si>
    <t>2018NE00544</t>
  </si>
  <si>
    <t>PAGAMENTO DE ENCARGO PATRONAL SOBRE SERVIÇO PRESTADO PELO SR. MARLISON BARRAL DE AZEVEDO, QUE MINISTROU O CURSO BÁSICO ESPECÍFICO DE LIBRAS, DESTINADO A MEMBROS E SERVIDORES DO MP/AM, NO PERÍODO DE DEZEMBRO DE 2017 A MARÇO DE 2018</t>
  </si>
  <si>
    <t>2018NE00545</t>
  </si>
  <si>
    <t>PAGAMENTO DE CONCESSÃO DE SUPRIMENTO DE FUNDOS PARA COBERTURA DE DESPESAS DE PEQUENO VULTO COM OUTROS SERVIÇOS DE TERCEIROS - PESSOA JURÍDICA,</t>
  </si>
  <si>
    <t>2018NE00546</t>
  </si>
  <si>
    <t xml:space="preserve"> SERVIX INFORMATICA LTDA</t>
  </si>
  <si>
    <t xml:space="preserve">ADESÃO À ATA DE REGISTRO DE PREÇOS Nº 06/2018-TJ/AM (DOC. SEI Nº 0175029), DATADA DE 08.03.2018, INSTRUMENTO ESSE ORIGINÁRIO DO PREGÃO ELETRÔNICO Nº 068/2017-TJAM, VISANDO AO FORNECIMENTO E INSTALAÇÃO DE SOLUÇÃO DE INFRAESTRUTURA HIPERCONVERGENTE, </t>
  </si>
  <si>
    <t>2018NE00548</t>
  </si>
  <si>
    <t>2018NE00549</t>
  </si>
  <si>
    <t>2018NE00550</t>
  </si>
  <si>
    <t>2018NE00551</t>
  </si>
  <si>
    <t>2018NE00552</t>
  </si>
  <si>
    <t>2018NE00553</t>
  </si>
  <si>
    <t>2018NE00554</t>
  </si>
  <si>
    <t>2018NE00555</t>
  </si>
  <si>
    <t>2018NE00556</t>
  </si>
  <si>
    <t>2018NE00557</t>
  </si>
  <si>
    <t>2018NE00558</t>
  </si>
  <si>
    <t>2018NE00559</t>
  </si>
  <si>
    <t>2018NE00560</t>
  </si>
  <si>
    <t>2018NE00561</t>
  </si>
  <si>
    <t>2018NE00562</t>
  </si>
  <si>
    <t>2018NE00563</t>
  </si>
  <si>
    <t>2018NE00564</t>
  </si>
  <si>
    <t>2018NE00565</t>
  </si>
  <si>
    <t>2018NE00566</t>
  </si>
  <si>
    <t>2018NE00567</t>
  </si>
  <si>
    <t>2018NE00568</t>
  </si>
  <si>
    <t>2018NE00569</t>
  </si>
  <si>
    <t>2018NE00570</t>
  </si>
  <si>
    <t>2018NE00571</t>
  </si>
  <si>
    <t>INSS FOLHA DE PAGAMENTO</t>
  </si>
  <si>
    <t>2018NE00572</t>
  </si>
  <si>
    <t xml:space="preserve">PAE-JUROS ATIVO
</t>
  </si>
  <si>
    <t>2018NE00573</t>
  </si>
  <si>
    <t>2018NE00574</t>
  </si>
  <si>
    <t>INATIVO - JUROS ANUÊNIO</t>
  </si>
  <si>
    <t>2018NE00575</t>
  </si>
  <si>
    <t>2018NE00576</t>
  </si>
  <si>
    <t xml:space="preserve">PAGAMENTO DE DIÁRIAS NO ESTADO, PARA REALIZAR MOVIMENTAÇÃO E INSTALAÇÃO DOS EQUIPAMENTOS DE INFORMÁTICA DO FÓRUM PARA A NOVA SEDE DA PROMOTORIA DE JUSTIÇA DA COMARCA DE BOCA DO ACRE, NO PERÍODO DE 23 A 25 DE MAIO DE 2018, </t>
  </si>
  <si>
    <t>2018NE00577</t>
  </si>
  <si>
    <t xml:space="preserve"> OTAVIO DE SOUZA GOMES</t>
  </si>
  <si>
    <t xml:space="preserve">PAGAMENTO DE DIÁRIAS FORA DO ESTADO, PARA PARTICIPAR DO XIV CONGRESSO NACIONAL DO DIREITO DO CONSUMIDOR, BEM COMO DA ASSEMBLEIA GERAL EXTRAORDINÁRIA DA MPCON - ASSOCIAÇÃO NACIONAL DO MINISTÉRIO PÚBLICO DO CONSUMIDOR, NA CIDADE DE SÃO PAULO / SP, </t>
  </si>
  <si>
    <t>2018NE00578</t>
  </si>
  <si>
    <t>PAGAMENTO DE DIÁRIAS NO ESTADO, PARA TOMADA DE PROVIDÊNCIAS RELACIONADAS A INAUGURAÇÃO DA SEDE PRÓPRIA DAS PROMOTORIAS DE JUSTIÇA DA COMARCA DE BOCA DO ACRE, NO PERÍODO DE 26 A 29 DE MAIO DE 2018,</t>
  </si>
  <si>
    <t>2018NE00579</t>
  </si>
  <si>
    <t xml:space="preserve"> NELSON LOBO DE ALMEIDA</t>
  </si>
  <si>
    <t xml:space="preserve">PAGAMENTO DE DIÁRIAS NO ESTADO, PARA TOMADA DE PROVIDÊNCIAS RELACIONADAS A INAUGURAÇÃO DA SEDE PRÓPRIA DAS PROMOTORIAS DE JUSTIÇA DA COMARCA DE BOCA DO ACRE, NO PERÍODO DE 26 A 29 DE MAIO DE 2018, </t>
  </si>
  <si>
    <t>2018NE00580</t>
  </si>
  <si>
    <t xml:space="preserve"> TEREZA BEATRIZ BARBOSA DE OLIVEIRA</t>
  </si>
  <si>
    <t xml:space="preserve">PAGAMENTO DE DIÁRIAS NO ESTADO, PARA TOMADA DE PROVIDÊNCIAS RELACIONADAS A INAUGURAÇÃO DA SEDE PRÓPRIA DAS PROMOTORIAS DE JUSTIÇA DA COMARCA DE BOCA DO ACRE, EM 26 DE MAIO DE 2018, </t>
  </si>
  <si>
    <t>2018NE00581</t>
  </si>
  <si>
    <t>2018NE00582</t>
  </si>
  <si>
    <t>2018NE00583</t>
  </si>
  <si>
    <t>2018NE00584</t>
  </si>
  <si>
    <t>2018NE00585</t>
  </si>
  <si>
    <t xml:space="preserve"> LICITARE PRODUTOS MATERIAIS E SERVIÇOS LTDA </t>
  </si>
  <si>
    <t>PAGAMENTO DAS NOTAS DE EMPENHO 2015NE00071 (R$ 711,40) E 2015NE01089 (R$ 2.592,60), REFERENTES A MATERIAL ELÉTRICO E ELETRÔNICO ADQUIRIDOS EM 2015, CUJOS PEDIDOS DE PAGAMENTO NÃO FORAM REALIZADOS TEMPESTIVAMENTE</t>
  </si>
  <si>
    <t>2018NE00586</t>
  </si>
  <si>
    <t>2018NE00587</t>
  </si>
  <si>
    <t>2018NE00588</t>
  </si>
  <si>
    <t>2018NE00589</t>
  </si>
  <si>
    <t>2018NE00590</t>
  </si>
  <si>
    <t>2018NE00591</t>
  </si>
  <si>
    <t>2018NE00592</t>
  </si>
  <si>
    <t>2018NE00593</t>
  </si>
  <si>
    <t>2018NE00594</t>
  </si>
  <si>
    <t>CELEBRAÇÃO DE CONVÊNIO ENTRE O MINISTÉRIO PÚBLICO DO ESTADO DO AMAZONAS E A PREFEITURA DE TEFÉ, REFERENTE À CESSÃO DE SERVIDORES MUNICIPAIS PARA ATUAREM NA PROMOTORIA DE JUSTIÇA DA COMARCA DO REFERIDO MUNICÍPIO, PELO PERÍODO DE 12 MESES</t>
  </si>
  <si>
    <t>2018NE00595</t>
  </si>
  <si>
    <t>PAE JUROS INATIVOS</t>
  </si>
  <si>
    <t>2018NE00596</t>
  </si>
  <si>
    <t>2018NE00597</t>
  </si>
  <si>
    <t>2018NE00598</t>
  </si>
  <si>
    <t>2018NE00599</t>
  </si>
  <si>
    <t xml:space="preserve">REFERENTE AO 9º TERMO ADITIVO AO CONVÊNIO Nº 002/2016, PARA EXECUÇÃO E MANUTENÇÃO DO PROGRAMA DE PROTEÇÃO A VÍTIMAS E TESTEMUNHAS AMEAÇADAS (PROVITA) NO ESTADO DO AMAZONAS, NOS MESES DE ABRIL E MAIO DE 2018, </t>
  </si>
  <si>
    <t>2018NE00600</t>
  </si>
  <si>
    <t>PRORROGAÇÃO DE CONVÊNIO 010/2017-MP/PGJ PARA CESSÃO DE SERVIDORES MUNICIPAIS, PARA
ATUAREM NAS PROMOTORIAS DE JUSTIÇA DA COMARCA DE HUMAITÁ, PELO PERÍODO DE 12 (DOZE)
MESES, CONFORME NAD Nº 54.2018.DOF.0179114.2018.001819, DESPACHO Nº 152.2018.02AJSUBADM.
0195748.2018.001819 E DEMAIS DOCUMENTOS PRESENTES NO PI-2018.001819.</t>
  </si>
  <si>
    <t>2018NE00601</t>
  </si>
  <si>
    <t>1º TERMO ADITIVO AO CONTRATO ADMINISTRATIVO Nº 016/2017-MP/PGJ, DECORRENTE DO PREGÃO 
ELETRÔNICO Nº 4.018/2017-CPL/MP/PGJ, REFERENTE À PRESTAÇÃO DE SERVIÇOS DE CONECTIVIDADE
PONTO A PONTO EM FIBRA ÓPTICA, ATRAVÉS DE CONEXÃO ENTRE REDES DE DADOS NAS PONTAS A E
B, NAS UNIDADES JURISDICIONADAS DE BOCA DO ACRE E COARI, CONFORME NAD Nº
92.2018.DOF.0195118.2018.004934 E DESPACHO Nº 151.2018.02AJ-SUBADM.0195618.2018.004934.</t>
  </si>
  <si>
    <t>2018NE00602</t>
  </si>
  <si>
    <t xml:space="preserve"> SARACURA CONSTRUCAO LIMITADA</t>
  </si>
  <si>
    <t>CONTRATAÇÃO DE EMPRESA ESPECIALIZADA NA PRESTAÇÃO DE SERVIÇOS DE ENGENHARIA
ELÉTRICA E EQUIPAMENTOS ENERGÉTICOS, PARA REALIZAÇÃO DE DIAGNÓSTICO E MANUTENÇÃO
PRÉVIA DOS GRUPOS GERADORES E SUBESTAÇÕES DIMENSIONADOS PARA FUNCIONAMENTO NOS
EDIFÍCIOS SEDE E ADMINISTRATIVO DA PGJ/AM, CONFORME NAD Nº 93.2018.DOF.0195497.2017.013643,
DESPACHO Nº 167.2018.02AJ-SUBADM.0197411.2017.013643 E DEMAIS DOCUMENTOS PRESENTES NO PI-
2017.013643.</t>
  </si>
  <si>
    <t>2018NE00603</t>
  </si>
  <si>
    <t xml:space="preserve"> CLAÚDIO SÉRGIO TANAJURA SAMPAIO</t>
  </si>
  <si>
    <t>PAGAMENTO DE DIÁRIAS FORA DO ESTADO, PARA PARTICIPAR DO CURSO ESPECIAL DE INTELIGÊNCIA
PARA O MINISTÉRIO PÚBLICO, A SER REALIZADO NA SEDE DA ESCOLA DE INTELIGÊNCIA MILITAR DO
EXÉRCITO (ESIMEX), NA IDADE DE BRASÍLIA / DF, NO PERÍODO DE 04 A 15 DE JUNHO DE 2018,
CONFORME PORTARIA Nº 1296.2018.PGJ E FOLHA ESPECIAL DE PAGAMENTO Nº 205/2018.</t>
  </si>
  <si>
    <t>2018NE00604</t>
  </si>
  <si>
    <t>PAGAMENTO DE DIÁRIAS NO ESTADO, PARA REALIZAÇÃO DE LEVANTAMENTO DE INFORMAÇÕES DE 
CARÁTER SIGILOSO, NA CIDADE DE COARI, NO PERÍODO DE 17 A 26 DE MAIO DE 2018, CONFORME
PORTARIA Nº 0433.2018.SUBADM E FOLHA ESPECIAL DE PAGAMENTO Nº 218/2018.</t>
  </si>
  <si>
    <t>2018NE00605</t>
  </si>
  <si>
    <t>PAGAMENTO DE DIÁRIAS NO ESTADO, PARA DAR PROSSEGUIMENTO À SEGURANÇA PESSOAL DO EXMO. SR. PROMOTOR DE JUSTIÇA DR. WESLEI MACHADO, NAS CIDADES DE COARI E CODAJÁS, A
PARTIR DO DIA 17 DE MAIO DE 2018, CONFORME PORTARIA Nº 0419.2018.SUBADM E FOLHA ESPECIAL
DE PAGAMENTO Nº 219/2018.</t>
  </si>
  <si>
    <t>2018NE00606</t>
  </si>
  <si>
    <t>2018NE00607</t>
  </si>
  <si>
    <t>PAGAMENTO DE DIÁRIAS NO ESTADO, PARA REALIZAÇÃO DE SERVIÇOS DE MANUTENÇÃO NO PRÉDIO 
DA PROMOTORIA DE JUSTIÇA DA COMARCA DE TEFÉ, NO PERÍODO DE 04 A 10 DE JUNHO DE 2018,
CONFORME PORTARIA Nº 0436.2018.SUBADM E FOLHA ESPECIAL DE PAGAMENTO Nº 220/2018.</t>
  </si>
  <si>
    <t>2018NE00608</t>
  </si>
  <si>
    <t xml:space="preserve"> MOVENORTE COMERCIO E REPRESENTACOES LTDA</t>
  </si>
  <si>
    <t>AQUISIÇÃO DE QUADROS BRANCOS PARA USO DAS EQUIPES DE SERVIÇO SOCIAL E PSICOLOGIA DO PROGRAMA RECOMEÇAR - PGJ/MPAM, CONFORME NAD Nº 87.2018.DOF.0193367.2018.004820,
DESPACHO Nº 158.2018.02AJ-SUBADM.0196278.2018.004820 E DEMAIS DOCUMENTOS PRESENTES NO PI-
2018.004820.</t>
  </si>
  <si>
    <t>2018NE00609</t>
  </si>
  <si>
    <t xml:space="preserve"> ANTONIO RODRIGUES CIA LTDA</t>
  </si>
  <si>
    <t>AQUISIÇÃO DE 02 (DUAS) SMART TVS DE LED DE 40 POLEGADAS COM SUPORTE METÁLICO PARA 
PAREDE, DESTINADAS AO POSTO DE ATENÇÃO AOS APOSENTADOS E PENSIONISTAS - PAAP E À
COORDENAÇÃO DAS PROMOTORIAS DE PROTEÇÃO E DEFESA DO CONSUMIDOR - CAO-PDC DESTA
PGJ/ MPAM, CONFORME NAD Nº 89.2018.DOF.0193457.2017.011465, DESPACHO Nº 156.2018.02AJSUBADM.
0196100.2017.011465 E DEMAIS DOCUMENTOS PRESENTES NO PI-2017.011465.</t>
  </si>
  <si>
    <t>2018NE00610</t>
  </si>
  <si>
    <t>PAGAMENTO DE DIÁRIAS NO ESTADO PARA REALIZAR A SEGURANÇA PESSOAL DAS EXMAS. SRAS.
PROMOTORAS DE JUSTIÇA DRA. MARINA CAMPOS MACIEL E DRA. NATALIE DEL CARMEN RODRIGUES
DE CARVALHO MARANHÃO, NA CIDADE DE TEFÉ, NO PERÍODO DE 01 A 15 DE JUNHO DE 2018,
CONFORME PORTARIA Nº 0440.2018.SUBADM E FOLHA ESPECIAL DE PAGAMENTO Nº 221/2018.</t>
  </si>
  <si>
    <t>2018NE00611</t>
  </si>
  <si>
    <t>PAGAMENTO DE DIÁRIAS NO ESTADO PARA REALIZAR A SEGURANÇA PESSOAL DAS EXMAS. SRAS. 
PROMOTORAS DE JUSTIÇA DRA. MARINA CAMPOS MACIEL E DRA. NATALIE DEL CARMEN RODRIGUES
DE CARVALHO MARANHÃO, NA CIDADE DE TEFÉ, NO PERÍODO DE 01 A 15 DE JUNHO DE 2018,
CONFORME PORTARIA Nº 0440.2018.SUBADM E FOLHA ESPECIAL DE PAGAMENTO Nº 221/2018.</t>
  </si>
  <si>
    <t>2018NE00612</t>
  </si>
  <si>
    <t>PAGAMENTO DE DIÁRIAS NO ESTADO, PARA VERIFICAR A ORIGEM DA FALHA DE CONECTIVIDADE DA 
ESTAÇÃO VSAT, NA PROMOTORIA DE JUSTIÇA DE CAREIRO DA VÁRZEA, NO DIA 06 DE JUNHO DE 2018,
CONFORME PORTARIA Nº 0445.2018.SUBADM E FOLHA ESPECIAL DE PAGAMENTO Nº 222/2018.
DIÁRIA</t>
  </si>
  <si>
    <t>2018NE00613</t>
  </si>
  <si>
    <t>PAGAMENTO DE DIÁRIAS FORA DO ESTADO, PARA PARTICIPAR DA 122ª REUNIÃO ORDINÁRIA DO
CONSELHO NACIONAL DOS CORREGEDORES-GERAIS DO MINISTÉRIO PÚBLICO DOS ESTADOS E DA
UNIÃO, NA CIDADE DE ARACAJU / SE, NO DIA 24 DE MAIO DE 2018, CONFORME PORTARIA Nº
1423.2018.PGJ E FOLHA ESPECIAL DE PAGAMENTO Nº 200/2018.</t>
  </si>
  <si>
    <t>2018NE00615</t>
  </si>
  <si>
    <t>PAGAMENTO DE DIÁRIAS NO ESTADO, PARA REALIZAÇÃO DE INSPEÇÃO NA PROMOTORIA DE JUSTIÇA DA COMARCA DE LÁBREA, NO PERÍODO DE 04 A 06 DE JUNHO DE 2018, CONFORME PORTARIA
1304.2018.PGJ E FOLHA ESPECIAL DE PAGAMENTO Nº 202/2018.</t>
  </si>
  <si>
    <t>2018NE00616</t>
  </si>
  <si>
    <t>2018NE00617</t>
  </si>
  <si>
    <t xml:space="preserve"> TALITA LIMA LEITE</t>
  </si>
  <si>
    <t>PAGAMENTO DE DIÁRIAS NO ESTADO, PARA REALIZAÇÃO DE INSPEÇÃO NA PROMOTORIA DE JUSTIÇA DA COMARCA DE LÁBREA, NO PERÍODO DE 04 A 06 DE JUNHO DE 2018, CONFORME PORTARIA
1425.2018.PGJ E FOLHA ESPECIAL DE PAGAMENTO Nº 202/2018.</t>
  </si>
  <si>
    <t>2018NE00618</t>
  </si>
  <si>
    <t xml:space="preserve"> SARAH PIRANGY DE SOUZA</t>
  </si>
  <si>
    <t>PAGAMENTO DE DIÁRIAS FORA DO ESTADO, PARA PARTICIPAR DO ENCONTRO NACIONAL DOS
PROGRAMAS DE PROTEÇÃO A VÍTIMAS E TESTEMUNHAS (PROVITA), NA CONFEDERAÇÃO NACIONAL
DOS TRABALHADORES NO COMÉRCIO (CNTC), NA CIDADE DE BRASÍLIA / DF, NO PERÍODO DE 05 A 08 DE
JUNHO DE 2018, CONFORME PORTARIA Nº 1478.2018.PGJ E FOLHA ESPECIAL DE PAGAMENTO Nº
224/2018.</t>
  </si>
  <si>
    <t>2018NE00619</t>
  </si>
  <si>
    <t>PAGAMENTO DE DIÁRIAS FORA DO ESTADO, PARA PARTICIPAR DO CURSO DE DESENVOLVIMENTO DE 
TÉCNICAS DE INVESTIGAÇÃO POR MEIO DE UTILIZAÇÃO DE FERRAMENTAS DIGITAIS E DA TECNOLOGIA DA INFORMAÇÃO, NA CIDADE DE BRASÍLIA / DF, NO PERÍODO DE 05 A 07 DE JUNHO DE 2018, CONFORME PORTARIA Nº 1405.2018.PGJ E FOLHA ESPECIAL DE PAGAMENTO Nº 225/2018.</t>
  </si>
  <si>
    <t>2018NE00620</t>
  </si>
  <si>
    <t>PAGAMENTO DE DIÁRIAS NO ESTADO, PARA ATUAR NA PROMOTORIA DE JUSTIÇA DA COMARCA DE 
CARAUARI, NAS AUDIÊNCIAS PAUTADAS E NA PRÁTICA DE ATOS PROCESSUAIS E EXTRAJUDICIAIS, NO PERÍODO DE 04 A 07 DE JUNHO DE 2018, CONFORME PORTARIA Nº 1477.2018.PGJ E FOLHA ESPECIAL DE
PAGAMENTO Nº 226/2018.</t>
  </si>
  <si>
    <t>2018NE00621</t>
  </si>
  <si>
    <t>PAGAMENTO DE DIÁRIAS NO ESTADO, PARA PARTICIPAR DA AUDIÊNCIA REFERENTE AOS AUTOS DO 
PROCESSO Nº 0000517-46.2014.8.04.2000 (JECRIM), EM TRÂMITE NA COMARCA DE ALVARÃES, A SER
REALIZADA NO DIA 11/06/2018, ÀS 11H, CONFORME PORTARIA Nº 1376.2018.PGJ E FOLHA ESPECIAL DE
PAGAMENTO Nº 217/2018.</t>
  </si>
  <si>
    <t>2018NE00622</t>
  </si>
  <si>
    <t>PAGAMENTO DE DIÁRIAS NO ESTADO, PARA PARTICIPAR DA INAUGURAÇÃO DA SEDE DA PROMOTORIA DE JUSTIÇA NA COMARCA DE BOCA DO ACRE, NO DIA 28/05/2018, CONFORME PORTARIA Nº 1509.2018.PGJ E FOLHA ESPECIAL DE PAGAMENTO Nº 227/2018.</t>
  </si>
  <si>
    <t>2018NE00623</t>
  </si>
  <si>
    <t xml:space="preserve"> SUZETE MARIA DOS SANTOS</t>
  </si>
  <si>
    <t>PAGAMENTO DE DIÁRIAS FORA DO ESTADO, PARA PARTICIPAR DA XXXVII REUNIÃO ORDINÁRIA DO
CONSELHO NACIONAL DOS OUVIDORES DO MINISTÉRIO PÚBLICO (CNOMP), NA CIDADE DE FORTALEZA
/ CE, NO PERÍODO DE 06 A 08 DE JUNHO DE 2018, CONFORME PORTARIA Nº 1527.2018.PGJ E FOLHA
ESPECIAL DE PAGAMENTO Nº 228/2018.</t>
  </si>
  <si>
    <t>2018NE00624</t>
  </si>
  <si>
    <t xml:space="preserve"> SERGIO LUIZ DA ROCHA FERREIRA</t>
  </si>
  <si>
    <t>PAGAMENTO DE DIÁRIAS NO ESTADO, PARA ACOMPANHAR E FAZER A SEGURANÇA PESSOAL DA EXMA. SRA. PROMOTORA DE JUSTIÇA DRA. TÂNIA MARIA AZEVEDO FEITOSA, NA CIDADE DE NOVO ARIPUANÃ, NO PERÍODO DE 04 A 09 DE JUNHO DE 2018, CONFORME PORTARIA Nº 0461.2018.SUBADM E FOLHA ESPECIAL DE PAGAMENTO Nº 229/2018.</t>
  </si>
  <si>
    <t>2018NE00625</t>
  </si>
  <si>
    <t xml:space="preserve"> L. MASACO ISHIKAWA EIRELI </t>
  </si>
  <si>
    <t>AQUISIÇÃO DE MATERIAL PARA MANUTENÇÃO DE BENS IMÓVEIS, UTILIZANDO ATA DE REGISTRO DE 
PREÇOS DO PREGÃO ELETRÔNICO Nº. 4.026/2017-CPL/MP/PGJ, CONFORME NAD Nº 109.2018.DOF.0199178.2018.007481, DESPACHO Nº 812.2018.SUBADM.0196717.2018.007481 E DEMAIS
DOCUMENTOS PRESENTES NO PI-2018.007481.</t>
  </si>
  <si>
    <t>2018NE00626</t>
  </si>
  <si>
    <t>SUPRIMENTO DE FUNDOS PARA COBERTURA DE DESPESAS DE PEQUENO VULTO COM MATERIAL DE 1
CONSUMO NECESSÁRIO À INSTITUIÇÃO, CONFORME PORTARIA Nº 0471/2018/SUBADM E DEMAIS
DOCUMENTOS PRESENTES NO PI-2018.008302.</t>
  </si>
  <si>
    <t>2018NE00627</t>
  </si>
  <si>
    <t xml:space="preserve"> O P C DISTRIBUIDORA LTDA EPP</t>
  </si>
  <si>
    <t>AQUISIÇÃO DE MATERIAL DE HIGIENE E LIMPEZA, PARA ATENDER ÀS NECESSIDADES DESTA PGJ/ 144
MPAM, UTILIZANDO ATA DE REGISTRO DE PREÇOS DO PREGÃO ELETRÔNICO Nº. 4.015/2017-
CPL/MP/PGJ, CONFORME NAD Nº 104.2018.DOF.0199119.2018.007060, DESPACHO Nº 795.2018.SUBADM.0195777.2018.007060 E DEMAIS DOCUMENTOS PRESENTES NO PI-2018.007060.</t>
  </si>
  <si>
    <t>2018NE00628</t>
  </si>
  <si>
    <t xml:space="preserve"> J R PRODUTOS EQUIPAMENTOS E UTILIDADES</t>
  </si>
  <si>
    <t>AQUISIÇÃO DE MATERIAL DE HIGIENE E LIMPEZA, PARA ATENDER ÀS NECESSIDADES DESTA PGJ/ MPAM, UTILIZANDO ATA DE REGISTRO DE PREÇOS DO PREGÃO ELETRÔNICO Nº. 4.015/2017-
CPL/MP/PGJ, CONFORME NAD Nº 105.2018.DOF.0199130.2018.007060, DESPACHO Nº 795.2018.SUBADM.0195777.2018.007060 E DEMAIS DOCUMENTOS PRESENTES NO PI-2018.007060.</t>
  </si>
  <si>
    <t>2018NE00629</t>
  </si>
  <si>
    <t>CONTRATAÇÃO DE EMPRESA ESPECIALIZADA PARA PRESTAÇÃO DE SERVIÇOS DE OPERAÇÃO DO  SISTEMA DE SOM, POR OCASIÃO DA SOLENIDADE DE POSSE DOS PROMOTORES DE JUSTIÇA
SUBSTITUTOS, A SER REALIZADA NO DIA 15 DE JUNHO DE 2018, NO AUDITÓRIO CARLOS ALBERTO
BANDEIRA DE ARAÚJO/ PGJ/ MPAM, UTILIZANDO ATA DE REGISTRO DE PREÇOS DO PREGÃO
ELETRÔNICO Nº. 4.020/2017-CPL/MP/PGJ, CONFORME NAD Nº 106.2018.DOF.0199154.2018.007371,
DESPACHO Nº 810.2018.SUBADM.0196589.2018.007371 E DEMAIS DOCUMENTOS PRESENTES DO PI-
2018.007371.</t>
  </si>
  <si>
    <t>2018NE00630</t>
  </si>
  <si>
    <t xml:space="preserve"> DMES BRITO DE SOUZA</t>
  </si>
  <si>
    <t>PAGAMENTO DE DIÁRIAS FORA DO ESTADO, PARA PARTICIPAR DA AÇÃO ESTRUTURANTE DO CNMP
SOBRE O TEMA "E-SOCIAL" PARA O MINISTÉRIO PÚBLICO, A SER PROMOVIDO PELO CONSELHO
NACIONAL DO MINISTÉRIO PÚBLICO (CNMP), NA CIDADE DE BRASÍLIA / DF, NO PERÍODO DE 13 A 15 DE
JUNHO DE 2018, CONFORME PORTARIA Nº 0403.2018.SUBADM E FOLHA ESPECIAL DE PAGAMENTO Nº
216/2018.</t>
  </si>
  <si>
    <t>2018NE00631</t>
  </si>
  <si>
    <t>PAGAMENTO DE DIÁRIAS FORA DO ESTADO, PARA PARTICIPAR DA AÇÃO ESTRUTURANTE DO CNMP SOBRE O TEMA "E-SOCIAL" PARA O MINISTÉRIO PÚBLICO, A SER PROMOVIDO PELO CONSELHO
NACIONAL DO MINISTÉRIO PÚBLICO (CNMP), NA CIDADE DE BRASÍLIA / DF, NO PERÍODO DE 13 A 15 DE
JUNHO DE 2018, CONFORME PORTARIA Nº 0403.2018.SUBADM E FOLHA ESPECIAL DE PAGAMENTO Nº
216/2018.</t>
  </si>
  <si>
    <t>2018NE00632</t>
  </si>
  <si>
    <t>2018NE00633</t>
  </si>
  <si>
    <t>PAGAMENTO DE DIÁRIAS NO ESTADO, A FIM DE REALIZAR SERVIÇOS DE MANUTENÇÃO TÉCNICA DE  TECNOLOGIA DA INFORMAÇÃO, NAS CIDADES DE PARINTINS, BOA VISTA DO RAMOS E NHAMUNDÁ, NO PERÍODO DE 12 A 15 DE JUNHO DE 2018, CONFORME PORTARIA Nº 0470.2018.SUBADM E FOLHA
ESPECIAL DE PAGAMENTO Nº 230/2018.</t>
  </si>
  <si>
    <t>2018NE00634</t>
  </si>
  <si>
    <t xml:space="preserve"> LUIZ CARLOS FERRARO RUBIM JUNIOR</t>
  </si>
  <si>
    <t>PAGAMENTO DE DIÁRIAS NO ESTADO, PARA REALIZAR MANUTENÇÃO DE EQUIPAMENTOS DE
TECNOLOGIA DA INFORMAÇÃO, NA CIDADE DE ITACOATIARA, NO PERÍODO DE 12 A 14 DE JUNHO DE
2018, CONFORME PORTARIA Nº 0473.2018.SUBADM E FOLHA ESPECIAL DE PAGAMENTO Nº 231/2018.</t>
  </si>
  <si>
    <t>2018NE00635</t>
  </si>
  <si>
    <t xml:space="preserve"> ANABEL VITORIA PEREIRA MENDONCA E SOUZA</t>
  </si>
  <si>
    <t>PAGAMENTO DE DIÁRIAS FORA DO ESTADO, PARA PARTICIPAR DO II SEMINÁRIO NACIONAL DE 2
INCENTIVO À AUTOCOMPOSIÇÃO NO MINISTÉRIO PÚBLICO, NA CIDADE DE BRASÍLIA / DF, NO PERÍODO
DE 14 E 15 DE JUNHO DE 2018, CONFORME PORTARIA Nº 1523.2018.PGJ E FOLHA ESPECIAL DE
PAGAMENTO Nº 233/2018.</t>
  </si>
  <si>
    <t>2018NE00636</t>
  </si>
  <si>
    <t>PAGAMENTO DE DIÁRIAS FORA DO ESTADO, PARA PARTICIPAR DO II SEMINÁRIO NACIONAL DE INCENTIVO À AUTOCOMPOSIÇÃO NO MINISTÉRIO PÚBLICO, NA CIDADE DE BRASÍLIA / DF, NO PERÍODO
DE 14 E 15 DE JUNHO DE 2018, CONFORME PORTARIA Nº 1523.2018.PGJ E FOLHA ESPECIAL DE
PAGAMENTO Nº 233/2018.</t>
  </si>
  <si>
    <t>2018NE00637</t>
  </si>
  <si>
    <t>PAGAMENTO DE DIÁRIAS NO ESTADO, EM COMPLEMENTO ÀQUELAS AUTORIZADAS POR FORÇA DA
PORTARIA Nº 1477.2018.PGJ, DATADA DE 04/06/2018, PARA COBRIR DESPESAS DE ALIMENTAÇÃO E
POUSADA, NO DIA 08/06/2018, CONFORME PORTARIA Nº 1542.2018.PGJ E FOLHA ESPECIAL DE
PAGAMENTO Nº 259/2018.</t>
  </si>
  <si>
    <t>2018NE00638</t>
  </si>
  <si>
    <t xml:space="preserve"> JAM JURIDICA EDITORACAO E EVENTOS LTDA</t>
  </si>
  <si>
    <t>CONTRATAÇÃO DE EMPRESA ESPECIALIZADA PARA MINISTRAR CURSO IN COMPANY SOBRE "TEMAS 
AVANÇADOS EM PROJETO BÁSICO E TERMO DE REFERÊNCIA: 101 SOLUÇÕES PRÁTICAS PARA A
CONSTRUÇÃO DOS DOCUMENTOS", PARA CAPACITAÇÃO DE SERVIDORES DA PGJ/ MPAM, A SE
REALIZAR NA SEDE DESTE ÓRGÃO, NA CIDADE DE MANAUS ¿ AM, NOS DIAS 25 E 26 DE JUNHO DE 2018,
CONFORME NAD Nº 95.2018.DOF.0195954.2017.006547, DESPACHO Nº 172.2018.02AJSUBADM.
0199630.2017.006547 E DEMAIS DOCUMENTOS PRESENTES NO PI-2017.006547.</t>
  </si>
  <si>
    <t>2018NE00639</t>
  </si>
  <si>
    <t>PAGAMENTO DE DIÁRIAS NO ESTADO, PARA ACOMPANHAR O TRANSPORTE DE ALGUNS MÓVEIS DA
SEDE DESTA PGJ/AM, A MOVIMENTAÇÃO DOS BENS QUE JÁ COMPÕEM O ACERVO PATRIMONIAL DA
PROMOTORIA DE JUSTIÇA DE ITAPIRANGA E A ORGANIZAÇÃO DA TOTALIDADE DESTES BENS NAS
DEPENDÊNCIAS DA NOVA SEDE, NA CIDADE DE ITAPIRANGA, NO PERÍODO DE 13 A 14 DE JUNHO DE
2018, CONFORME PORTARIA Nº 0482.2018.SUBADM E FOLHA ESPECIAL DE PAGAMENTO Nº 260/2018.</t>
  </si>
  <si>
    <t>2018NE00640</t>
  </si>
  <si>
    <t xml:space="preserve"> PAULO CESAR DOS SANTOS LIMA</t>
  </si>
  <si>
    <t>2018NE00641</t>
  </si>
  <si>
    <t xml:space="preserve"> LANCONEX TECNOLOGIA COMERCIO IMPORTACAO E EXPORTACAO </t>
  </si>
  <si>
    <t>AQUISIÇÃO DE MATERIAIS E ACESSÓRIOS DE REDE, DE TELEFONIA, EQUIPAMENTOS E FERRAMENTAS, 
PARA MANUTENÇÃO E SUPORTE EM INFORMÁTICA, PARA ATENDER ÀS NECESSIDADES DA PGJ/ MPAM, UTILIZANDO ATA DE REGISTRO DE PREÇOS DO PREGÃO ELETRÔNICO Nº. 4.025/2017-CPL/MP/PGJ,
C O N F O R M E N A D N º 8 2 . 2 0 1 8 . D O F . 0 1 9 2 2 3 4 . 2 0 1 8 . 0 0 4 3 4 0 , D E S P A C H O N º
481.2018.SUBADM.0179401.2018.004340 E DEMAIS DOCUMENTOS PRESENTES NO PI-2018.004340.</t>
  </si>
  <si>
    <t>2018NE00642</t>
  </si>
  <si>
    <t xml:space="preserve"> VERA NEIDE PINTO CAVALCANTE</t>
  </si>
  <si>
    <t>LOCAÇÃO DE IMÓVEL LOCALIZADO NA RUA GONÇALVES LEDO Nº 132, CENTRO, COARI/AM, DE 
PROPRIEDADE DA SRA. VERA NEIDE PINTO CAVALCANTE, COM VISTAS À INSTALAÇÃO DAS
PROMOTORIAS DE JUSTIÇA DA COMARCA DE COARI / AM, CONFORME NAD Nº
99.2018.DOF.0197645.2018.003244, DESPACHO Nº 260.2018.01AJ-SUBADM.0198926.2018.003244 E DEMAIS
DOCUMENTOS PRESENTES NO PI-2018.003244.</t>
  </si>
  <si>
    <t>2018NE00643</t>
  </si>
  <si>
    <t>TERMO ADITIVO AO CONTRATO ADMINISTRATIVO N.º 007/2018-MP/PGJ, DECORRENTE DO PREGÃO
ELETRÔNICO Nº 4.014-CPL/MP/PGJ, EM RAZÃO DE ACRÉSCIMO DE 35 (TRINTA E CINCO) VAGAS DE
ESTÁGIO, PARA ATENDIMENTO DAS NECESSIDADES DA PROCURADORA-GERAL DE JUSTIÇA DO
ESTADO DO AMAZONAS ¿ PGJ/AM, CONFORME NAD Nº 98.2018.DOF.0197638.2018.007229, DESPACHO Nº
269.2018.01AJ-SUBADM.0201295.2018.007229 E DEMAIS DOCUMENTOS PRESENTES NO PI-2018.007229.</t>
  </si>
  <si>
    <t>2018NE00644</t>
  </si>
  <si>
    <t>PAGAMENTO DE AUXÍLIO-ALIMENTAÇÃO A SERVIDORES CEDIDOS PARA AS PROMOTORIAS DE JUSTIÇA DO INTERIOR DO ESTADO DO AMAZONAS, NO MÊS DE MAIO DE 2018, CONFORME ATO PGJ Nº 239/2007, RESPECTIVAS FOLHAS ESPECIAIS DE PAGAMENTO E TERMOS DE CONVÊNIO.</t>
  </si>
  <si>
    <t>2018NE00646</t>
  </si>
  <si>
    <t>PAGAMENTO DE DIÁRIAS FORA DO ESTADO, PARA PARTICIPAR DA REUNIÃO DO CONSELHO NACIONAL DE CORREGEDORES-GERAIS (CNCG), NA CIDADE DE BRASÍLIA / DF, NO DIA 18 DE JUNHO DE 2018, CONFORME PORTARIA Nº 1593.2018.PGJ E FOLHA ESPECIAL DE PAGAMENTO Nº 263/2018.</t>
  </si>
  <si>
    <t>2018NE00647</t>
  </si>
  <si>
    <t>PAGAMENTO DE DIÁRIAS NO ESTADO, PARA ACOMPANHAR O REMANEJAMENTO DA ESTAÇÃO VSAT
PARA O NOVO FÓRUM DA COMARCA DA PROMOTORIA DE JUSTIÇA DE ITAPIRANGA, NO PERÍODO DE 18 A 20 DE JUNHO DE 2018, CONFORME PORTARIA Nº 0490.2018.SUBADM E FOLHA ESPECIAL DE
PAGAMENTO Nº 264/2018.</t>
  </si>
  <si>
    <t>2018NE00648</t>
  </si>
  <si>
    <t>1º TERMO ADITIVO AO CONTRATO ADMINISTRATIVO 014/2017-MP/PGJ, DECORRENTE DO PREGÃO
ELETRÔNICO Nº 4.008/2017-CPL/MP/PGJ, REFERENTE À PRORROGAÇÃO DO SERVIÇO DE ACESSO À
INTERNET BANDA LARGA, ATRAVÉS DE LINK DE DADOS COM CONECTIVIDADE IP, PARA O EDIFÍCIO
ANEXO DA PGJ/AM, PELO PERÍODO DE 3 (TRÊS) MESES, CONFORME NAD Nº
103.2018.DOF.0198971.2018.007329, DESPACHO Nº 177.2018.02AJ-SUBADM.0200777.2018.007329 E DEMAIS
DOCUMENTOS PRESENTES NO PI-2018.007329.</t>
  </si>
  <si>
    <t>2018NE00649</t>
  </si>
  <si>
    <t xml:space="preserve"> VILA DA BARRA COM E REP E SERV DE DEDETIZACAO LTDA</t>
  </si>
  <si>
    <t>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(DOZE) MESES,
DECORRENTE DO PREGÃO ELETRÔNICO Nº 4.017/2018-CPL/MP/PGJ, CONFORME NAD Nº
37.2018.DOF.0175990.2017.015216, DESPACHO Nº 183.2018.02AJ-SUBADM.0202098.2017.015216 E DEMAIS
DOCUMENTOS PRESENTES NO PI-2017.015216.</t>
  </si>
  <si>
    <t>2018NE00650</t>
  </si>
  <si>
    <t>PAGAMENTO DE SERVIÇO DE FORNECIMENTO DE ÁGUA E ESGOTO PARA AS PROMOTORIAS DE JUSTIÇA NOS MUNICÍPIOS DO INTERIOR DO ESTADO DO AMAZONAS, NO MÊS DE JUNHO DE 2018,
CONFORME APS Nº 11.2018.SPAT.0201724.2018.008556 E DEMAIS DOCUMENTOS PRESENTES NO PI-
2018.008556.</t>
  </si>
  <si>
    <t>2018NE00651</t>
  </si>
  <si>
    <t>PAGAMENTO DE DIÁRIAS FORA DO ESTADO, PARA PARTICIPAÇÃO EM REUNIÃO DE TRABALHO NO
ÂMBITO DO CONSELHO NACIONAL DO MINISTÉRIO PÚBLICO, ENTRE OS CORREGEDORES AUXILIARES
ADJUNTOS DAS CORREGEDORIAS-GERAIS DOS MINISTÉRIOS PÚBLICOS DOS ESTADOS, DO DISTRITO
FEDERAL E DA UNIÃO, NA CIDADE DE BRASÍLIA / DF, NO PERÍODO DE 19 A 21 DE JUNHO DE 2018,
CONFORME PORTARIA Nº 1611.2018.PGJ E FOLHA ESPECIAL DE PAGAMENTO Nº 265/2018.</t>
  </si>
  <si>
    <t>2018NE00652</t>
  </si>
  <si>
    <t>AQUISIÇÃO DE PERSIANAS COM SERVIÇO DE INSTALAÇÃO, PARA AS SALAS DA PGJ/AM QUE  FUNCIONARÃO NO 4º ANDAR DO FÓRUM HENOCH REIS, UTILIZANDO ATA DE REGISTRO DE PREÇOS DO
P R E G Ã O E L E T R Ô N I C O N º . 4 . 0 0 9 / 2 0 1 7 - C P L / M P / P G J , C O N F O R M E N A D N º
108.2018.DOF.0199172.2018.007166, DESPACHO Nº 791.2018.SUBADM.0195747.2018.007166 E DEMAIS
DOCUMENTOS PRESENTES NO PI-2018.007166.</t>
  </si>
  <si>
    <t>2018NE00653</t>
  </si>
  <si>
    <t xml:space="preserve"> DUTECH INFORMATICA LTDA</t>
  </si>
  <si>
    <t>AQUISIÇÃO DE EQUIPAMENTOS DE INFORMÁTICA (MICROCOMPUTADORES) PARA ATENDER ÀS  NECESSIDADES DESTA PGJ/ MPAM, UTILIZANDO ATA DE REGISTRO DE PREÇOS DO PREGÃO
ELETRÔNICO Nº. 4.002/2018-CPL/MP/PGJ, CONFORME NAD Nº 118.2018.DOF.0201774.2018.007919,
DESPACHO Nº 855.2018.SUBADM.0199267.2018.007919 E DEMAIS DOCUMENTOS PRESENTES NO PI-
2018.007919.</t>
  </si>
  <si>
    <t>2018NE00654</t>
  </si>
  <si>
    <t xml:space="preserve"> CECIL CONCORDE COMERCIO INDUSTRIA IMPORTACAO E EXP</t>
  </si>
  <si>
    <t>AQUISIÇÃO DE MATERIAL DE EXPEDIENTE, UTILIZANDO ATA DE REGISTRO DE PREÇOS DO PREGÃO ELETRÔNICO Nº 4.012/2018-CPL/MP/PGJ, CONFORME NAD Nº 110.2018.DOF.0200996.2018.007794,
DESPACHO Nº 861.2018.SUBADM.0199629.2018.007794 E DEMAIS DOCUMENTOS PRESENTES NO PI-
2018.007794.</t>
  </si>
  <si>
    <t>2018NE00655</t>
  </si>
  <si>
    <t xml:space="preserve"> MAXPEL COMERCIAL LTDA</t>
  </si>
  <si>
    <t>AQUISIÇÃO DE MATERIAL DE EXPEDIENTE, UTILIZANDO ATA DE REGISTRO DE PREÇOS DO PREGÃO ELETRÔNICO Nº 4.012/2018-CPL/MP/PGJ, CONFORME NAD Nº 111.2018.DOF.0201001.2018.007794,
DESPACHO Nº 861.2018.SUBADM.0199629.2018.007794 E DEMAIS DOCUMENTOS PRESENTES NO PI-
2018.007794.</t>
  </si>
  <si>
    <t>2018NE00656</t>
  </si>
  <si>
    <t xml:space="preserve"> R DA S AGUIAR COMERCIO DE MATERIAL DE LIMPEZA LTDA </t>
  </si>
  <si>
    <t>AQUISIÇÃO DE MATERIAL DE EXPEDIENTE, UTILIZANDO ATA DE REGISTRO DE PREÇOS DO PREGÃO ELETRÔNICO Nº. 4.012/2018-CPL/MP/PGJ, CONFORME NAD Nº 112.2018.DOF.0201011.2018.007794,
DESPACHO Nº 861.2018.SUBADM.0199629.2018.007794 E DEMAIS DOCUMENTOS PRESENTES NO PI-
2018.007794.</t>
  </si>
  <si>
    <t>2018NE00657</t>
  </si>
  <si>
    <t>AQUISIÇÃO DE MATERIAL DE EXPEDIENTE, UTILIZANDO ATA DE REGISTRO DE PREÇOS DO PREGÃO ELETRÔNICO Nº. 4.012/2018-CPL/MP/PGJ, CONFORME NAD Nº 113.2018.DOF.0201020.2018.007794,
DESPACHO Nº 861.2018.SUBADM.0199629.2018.007794 E DEMAIS DOCUMENTOS PRESENTES NO PI-
2018.007794.</t>
  </si>
  <si>
    <t>2018NE00658</t>
  </si>
  <si>
    <t xml:space="preserve"> GREEN PAPER COMERCIO EIRELI</t>
  </si>
  <si>
    <t>AQUISIÇÃO DE MATERIAL DE EXPEDIENTE, UTILIZANDO ATA DE REGISTRO DE PREÇOS DO PREGÃO
ELETRÔNICO Nº. 4.012/2018-CPL/MP/PGJ, CONFORME NAD Nº 114.2018.DOF.0201024.2018.007794,
DESPACHO Nº 861.2018.SUBADM.0199629.2018.007794 E DEMAIS DOCUMENTOS PRESENTES NO PI-
2018.007794.</t>
  </si>
  <si>
    <t>2018NE00659</t>
  </si>
  <si>
    <t xml:space="preserve"> S N A COMERCIO DE FERRAMENTAS LTDA ME</t>
  </si>
  <si>
    <t>AQUISIÇÃO DE MATERIAL DE EXPEDIENTE, UTILIZANDO ATA DE REGISTRO DE PREÇOS DO PREGÃO
ELETRÔNICO Nº. 4.012/2018-CPL/MP/PGJ, CONFORME NAD Nº 115.2018.DOF.0201031.2018.007794,
DESPACHO Nº 861.2018.SUBADM.0199629.2018.007794 E DEMAIS DOCUMENTOS PRESENTES NO PI-
2018.007794.</t>
  </si>
  <si>
    <t>2018NE00660</t>
  </si>
  <si>
    <t xml:space="preserve"> GRAFICA E EDITORA RAPHAELA LTDA </t>
  </si>
  <si>
    <t>CONTRATAÇÃO DE EMPRESA ESPECIALIZADA EM SERVIÇOS GRÁFICOS, PARA ATENDER À  PROCURADORIA-GERAL DE JUSTIÇA DO ESTADO DO AMAZONAS, NO ÂMBITO DO XVI CONCURSO DE
JÚRI SIMULADO DO MINISTÉRIO PÚBLICO DO ESTADO DO AMAZONAS, A SER REALIZADO NO PERÍODO
DE 24 A 28 DE SETEMBRO DE 2018, UTILIZANDO ATAS DE REGISTRO DE PREÇOS DO PREGÃO
ELETRÔNICO Nº 4.010/2017-CPL/MP/PGJ, CONFORME NAD Nº 120.2018.DOF.0202793.2018.007455,
DESPACHO Nº 899.2018.SUBADM.0201477.2018.007455 E DEMAIS DOCUMENTOS PRESENTES NO PI-
2018.007455.</t>
  </si>
  <si>
    <t>2018NE00661</t>
  </si>
  <si>
    <t xml:space="preserve"> TALENTOS SERVIÇOS DE PRE</t>
  </si>
  <si>
    <t>CONTRATAÇÃO DE EMPRESA ESPECIALIZADA PARA CONFECÇÃO DE PREMIAÇÃO PARA ATENDER À PROCURADORIA-GERAL DE JUSTIÇA DO ESTADO DO AMAZONAS, NO ÂMBITO DO XVI CONCURSO DE
JÚRI SIMULADO DO MINISTÉRIO PÚBLICO DO ESTADO DO AMAZONAS, A SER REALIZADO NO PERÍODO
DE 24 A 28 DE SETEMBRO DE 2018, UTILIZANDO ATAS DE REGISTRO DE PREÇOS DO PREGÃO
ELETRÔNICO Nº 4.010/2017-CPL/MP/PGJ, CONFORME NAD Nº 121.2018.DOF.0202978.2018.007455,
DESPACHO Nº 899.2018.SUBADM.0201477.2018.007455 E DEMAIS DOCUMENTOS PRESENTES NO PI-
2018.007455.</t>
  </si>
  <si>
    <t>2018NE00662</t>
  </si>
  <si>
    <t>CONTRATAÇÃO DE SERVIÇOS TÉCNICOS DE OPERAÇÃO DE SISTEMAS DE SONORIZAÇÃO PARA O XVI
CONCURSO DE JÚRI SIMULADO DO MINISTÉRIO PÚBLICO DO ESTADO DO AMAZONAS "PROCURADOR
DE JUSTIÇA FRANCISCO DAS CHAGAS SANTIAGO DA CRUZ", A SER REALIZADO NO PERÍODO DE 24 A 28
DE SETEMBRO DO ANO CORRENTE, UTILIZANDO ATA DE REGISTRO DE PREÇOS DO PREGÃO
ELETRÔNICO Nº. 4.020/2017-CPL/MP/PGJ, CONFORME NAD Nº 119.2018.DOF.0202786.2018.007860,
DESPACHO Nº 883.2018.SUBADM.0200606.2018.007860 E DEMAIS DOCUMENTOS PRESENTES NO PI-
2018.007860.</t>
  </si>
  <si>
    <t>2018NE00663</t>
  </si>
  <si>
    <t xml:space="preserve"> PREFEITURA MUNICIPAL DE MANICORE</t>
  </si>
  <si>
    <t>CONVÊNIO ENTRE O MINISTÉRIO PÚBLICO DO ESTADO DO AMAZONAS E A PREFEITURA MUNICIPAL DE 
MANICORÉ, VISANDO À CESSÃO DA SERVIDORA MUNICIPAL SANDRA MARIA DA SILVA VASCONCELOS, PARA ATUAR NA PROMOTORIA DE JUSTIÇA DA COMARCA DO REFERIDO MUNICÍPIO, POR UM PERÍODO DE 12 (DOZE) MESES, CONFORME NAD Nº 94.2018.DOF.0195544.2018.005789, DESPACHO Nº 185.2018.02AJ-SUBADM.0202484.2018.005789 E DEMAIS DOCUMENTOS PRESENTES NO PI-2018.005789.</t>
  </si>
  <si>
    <t>2018NE00664</t>
  </si>
  <si>
    <t xml:space="preserve"> DEPARTAMENTO ESTADUAL DE TRANSITO DETRAN</t>
  </si>
  <si>
    <t>PAGAMENTO DE LICENCIAMENTO ANUAL E SEGURO OBRIGATÓRIO DE 47 (QUARENTA E SETE)
VEÍCULOS PERTENCENTES À FROTA OFICIAL DA PROCURADORIA-GERAL DE JUSTIÇA DO ESTADO DO
AMAZONAS, REFERENTE AO EXERCÍCIO DE 2018, CONFORME LISTAGEM FORNECIDA PELA SEÇÃO DE
TRANSPORTES DA PGJ/AM, DESPACHO Nº 452.2018.04AJ-SUBADM.0202091.2018.007168 E DEMAIS
DOCUMENTOS PRESENTES NO PI-2018.007168.</t>
  </si>
  <si>
    <t>2018NE00665</t>
  </si>
  <si>
    <t>PAGAMENTO DE AUXÍLIO-ALIMENTAÇÃO AOS MEMBROS E SERVIDORES DA PGJ/AM, NO MÊS DE JUNHO DE 2018, CONFORME ATO PGJ Nº 239/2007 E RESPECTIVOS RESUMOS DA FOLHA. FOLHA 75 – ESPECIAL. GRUPO 14 – ATIVOS.</t>
  </si>
  <si>
    <t>2018NE00667</t>
  </si>
  <si>
    <t>PAGAMENTO DE DIÁRIAS NO ESTADO, PARA PARTICIPAR DE SESSÃO PLENÁRIA DO TRIBUNAL DO JÚRI DE URUCURITUBA, REFERENTE AOS AUTOS DO PROCESSO Nº 0000184-70.2017.8.04.7600, NA CIDADE DE URUCURITUBA, NO PERÍODO DE 20 A 22 DE JUNHO DE 2018, CONFORME PORTARIA Nº 1539.2018.PGJ E
FOLHA ESPECIAL DE PAGAMENTO Nº 261/2018.</t>
  </si>
  <si>
    <t>2018NE00668</t>
  </si>
  <si>
    <t>PAGAMENTO DE DIÁRIAS NO ESTADO, PARA DAR PROSSEGUIMENTO À SEGURANÇA PESSOAL DO  EXMO. SR. PROMOTOR DE JUSTIÇA DR. WESLEI MACHADO, NAS CIDADES DE COARI E CODAJÁS, NO
PERÍODO DE 13 (TREZE) DIAS A CONTAR DE 11 DE JUNHO DE 2018, CONFORME PORTARIA Nº
0494.2018.SUBADM E FOLHA ESPECIAL DE PAGAMENTO Nº 266/2018.</t>
  </si>
  <si>
    <t>2018NE00669</t>
  </si>
  <si>
    <t>PAGAMENTO DE DIÁRIAS NO ESTADO, PARA DAR PROSSEGUIMENTO À SEGURANÇA PESSOAL DO EXMO. SR. PROMOTOR DE JUSTIÇA DR. WESLEI MACHADO, NAS CIDADES DE COARI E CODAJÁS, NO
PERÍODO DE 13 (TREZE) DIAS A CONTAR DE 11 DE JUNHO DE 2018, CONFORME PORTARIA Nº
0494.2018.SUBADM E FOLHA ESPECIAL DE PAGAMENTO Nº 266/2018.</t>
  </si>
  <si>
    <t>2018NE00670</t>
  </si>
  <si>
    <t xml:space="preserve"> ELIAS SOUZA DE OLIVEIRA</t>
  </si>
  <si>
    <t>PAGAMENTO DE DIÁRIAS NO ESTADO, PARA REALIZAÇÃO DE TRASLADO, EM VEÍCULO OFICIAL, DO SERVIDOR ALFREDO AFONSO RIBAMAR DE FREITAS, ATÉ A CIDADE DE ITAPIRANGA, NOS DIAS 18 A 20 DE JUNHO DE 2018, CONFORME PORTARIA Nº 0493.2018.SUBADM E FOLHA ESPECIAL DE PAGAMENTO Nº 268/2018.</t>
  </si>
  <si>
    <t>2018NE00671</t>
  </si>
  <si>
    <t>PAGAMENTO DE DIÁRIAS NO ESTADO, PARA RECONFIGURAÇÃO DA REDE DA PROMOTORIA DE JUSTIÇA DA COMARCA DE SILVES, NO PERÍODO DE 20 A 21 DE JUNHO DE 2018, CONFORME PORTARIA Nº 0498.2018.SUBADM E FOLHA ESPECIAL DE PAGAMENTO Nº 267/2018.</t>
  </si>
  <si>
    <t>2018NE00672</t>
  </si>
  <si>
    <t>2018NE00673</t>
  </si>
  <si>
    <t>PAGAMENTO DE DIÁRIAS NO ESTADO, PARA PARTICIPAR DA INAUGURAÇÃO DA SEDE DA PROMOTORIA DE JUSTIÇA DA COMARCA DE BOCA DO ACRE, NO DIA 28 DE MAIO DE 2018, CONFORME PORTARIA Nº 1538.2018.PGJ E FOLHA ESPECIAL DE PAGAMENTO Nº 269/2018.</t>
  </si>
  <si>
    <t>2018NE00674</t>
  </si>
  <si>
    <t>PAGAMENTO DE DIÁRIAS NO ESTADO, PARA REALIZAR O TRASLADO, EM VEÍCULO OFICIAL, DO SERVIDOR LUIZ CARLOS FERRARO RUBIM, ATÉ O MUNICÍPIO DE ITACOATIARA, NOS DIAS 12 E 14 DE
JUNHO DE 2018, CONFORME PORTARIA Nº 0484.2018.SUBADM E FOLHA ESPECIAL DE PAGAMENTO Nº
270/2018.</t>
  </si>
  <si>
    <t>2018NE00675</t>
  </si>
  <si>
    <t xml:space="preserve"> SAESA DO BRASIL LTDA</t>
  </si>
  <si>
    <t>AQUISIÇÃO DE IMPRESSORAS MULTIFUNCIONAIS PARA ATENDER ÀS NECESSIDADES DESTA PGJ/ MPAM, UTILIZANDO ATA DE REGISTRO DE PREÇOS DO PREGÃO ELETRÔNICO Nº. 4.002/2018-
CPL/MP/PGJ,</t>
  </si>
  <si>
    <t>2018NE00676</t>
  </si>
  <si>
    <t>CONTRATAÇÃO DE SERVIÇO DE COFFEE BREAK, A SER SERVIDO DURANTE O "I SEMINÁRIO DE 100
POLÍTICA NACIONAL DE RESÍDUOS SÓLIDOS", NO DIA 26 DE JUNHO DE 2016, UTILIZANDO ATA DE
REGISTRO DE PREÇOS DO PREGÃO ELETRÔNICO Nº. 4.022/2017-CPL/MP/PGJ,</t>
  </si>
  <si>
    <t>2018NE00677</t>
  </si>
  <si>
    <t>REPACTUAÇÃO DO CONTRATO ADMINISTRATIVO N.º 020/2017-MP/PGJ, ATRAVÉS DE SEU 1º TERMO 6
ADITIVO, REFERENTE À PRESTAÇÃO DE SERVIÇOS CONTINUADOS DE LIMPEZA E CONSERVAÇÃO,
HIGIENIZAÇÃO, SERVIÇOS DE COPA, GARÇOM, LAVAGEM DE VEÍCULOS, JARDINAGEM E MANUTENÇÃO
PREDIAL,</t>
  </si>
  <si>
    <t>2018NE00678</t>
  </si>
  <si>
    <t>PAGAMENTO DE DIÁRIAS NO ESTADO, PARA REALIZAÇÃO DE CORREIÇÃO ORDINÁRIA NA PROMOTORIA DE JUSTIÇA DE BARREIRINHA, NO PERÍODO DE 25 A 27 DE JUNHO DE 2018, CONFORME PORTARIA Nº 1301.2018.PGJ E FOLHA ESPECIAL DE PAGAMENTO Nº 201/2018.</t>
  </si>
  <si>
    <t>2018NE00679</t>
  </si>
  <si>
    <t>PAGAMENTO DE DIÁRIAS NO ESTADO, PARA REALIZAÇÃO DE CORREIÇÃO ORDINÁRIA NA PROMOTORIA DE JUSTIÇA DE BARREIRINHA, NO PERÍODO DE 25 A 27 DE JUNHO DE 2018, CONFORME PORTARIA Nº
1301.2018.PGJ E FOLHA ESPECIAL DE PAGAMENTO Nº 201/2018.</t>
  </si>
  <si>
    <t>2018NE00680</t>
  </si>
  <si>
    <t xml:space="preserve"> DELISA OLIVIA VIEIRALVES FERREIRA</t>
  </si>
  <si>
    <t>PAGAMENTO DE DIÁRIAS FORA DO ESTADO, PARA PARTICIPAÇÃO NO I ENCONTRO NACIONAL DO MINISTÉRIO PÚBLICO PELO FINANCIAMENTO DA EDUCAÇÃO, A SER REALIZADO NA CIDADE DO RIO DE JANEIRO / RJ, NO PERÍODO DE 25 A 26 DE JUNHO DE 2018, CONFORME PORTARIA Nº 1526.2018.PGJ E
FOLHA ESPECIAL DE PAGAMENTO Nº 232/2018.</t>
  </si>
  <si>
    <t>2018NE00681</t>
  </si>
  <si>
    <t xml:space="preserve"> JONATHAN ALVES GALDINHO</t>
  </si>
  <si>
    <t>PAGAMENTO DE DIÁRIAS FORA DO ESTADO, PARA PARTICIPAÇÃO NO "I ENCONTRO NACIONAL DO 2
MINISTÉRIO PÚBLICO PELO FINANCIAMENTO DA EDUCAÇÃO", A SER REALIZADO NA CIDADE DO RIO DE JANEIRO / RJ, NOS DIAS 25 E 26 DE JUNHO DE 2018, CONFORME PORTARIA Nº 0450.2018.SUBADM E
FOLHA ESPECIAL DE PAGAMENTO Nº 262/2018.</t>
  </si>
  <si>
    <t>2018NE00682</t>
  </si>
  <si>
    <t>CONVÊNIO ENTRE O MINISTÉRIO PÚBLICO DO ESTADO DO AMAZONAS E A PREFEITURA MUNICIPAL DE MAUÉS, VISANDO À CESSÃO DE SERVIDORES MUNICIPAIS PARA ATUAREM NA PROMOTORIA DE
JUSTIÇA DA COMARCA DO REFERIDO MUNICÍPIO, POR UM PERÍODO DE 12 (DOZE) MESES</t>
  </si>
  <si>
    <t>2018NE00683</t>
  </si>
  <si>
    <t>CONCESSÃO DE SUPRIMENTO DE FUNDOS PARA O SERVIDOR PAULO AUGUSTO DE OLIVEIRA LOPES, 
PARA CUSTEIO DE DESPESAS DE PEQUENO VULTO COM PASSAGENS, LOCOMOÇÃO E FRETE
(NATUREZA DA DESPESA: 339033-89),</t>
  </si>
  <si>
    <t>2018NE00684</t>
  </si>
  <si>
    <t xml:space="preserve"> AURELY PEREIRA DE FREITAS</t>
  </si>
  <si>
    <t>CONCESSÃO DE SUPRIMENTO DE FUNDOS PARA CUSTEIO DE DESPESAS DE PEQUENO VULTO COM 
CONTRATAÇÃO DE SERVIÇOS DE PESSOA JURÍDICA (NATUREZA DA DESPESA: 339039-89), CONFORME
DESPACHO Nº 228.2018.03AJ-SUBADM.0198638.2018.006153, PORTARIA Nº 1659/2018/SUBADM E DEMAIS
DOCUMENTOS PRESENTES NO PI-2018.006153.</t>
  </si>
  <si>
    <t>2018NE00685</t>
  </si>
  <si>
    <t>CONCESSÃO DE SUPRIMENTO DE FUNDOS PARA CUSTEIO DE DESPESAS DE PEQUENO VULTO COM
AQUISIÇÃO DE MATERIAL DE CONSUMO (NATUREZA DA DESPESA: 339030-89), CONFORME DESPACHO
Nº 228.2018.03AJ-SUBADM.0198638.2018.006153, PORTARIA Nº 1659/2018/SUBADM E DEMAIS
DOCUMENTOS PRESENTES NO PI-2018.006153</t>
  </si>
  <si>
    <t>2018NE00686</t>
  </si>
  <si>
    <t>2018NE00687</t>
  </si>
  <si>
    <t>2018NE00688</t>
  </si>
  <si>
    <t>2018NE00689</t>
  </si>
  <si>
    <t>2018NE00690</t>
  </si>
  <si>
    <t>2018NE00691</t>
  </si>
  <si>
    <t>2018NE00692</t>
  </si>
  <si>
    <t>2018NE00693</t>
  </si>
  <si>
    <t>2018NE00694</t>
  </si>
  <si>
    <t>2018NE00695</t>
  </si>
  <si>
    <t>2018NE00696</t>
  </si>
  <si>
    <t>2018NE00697</t>
  </si>
  <si>
    <t>2018NE00698</t>
  </si>
  <si>
    <t>2018NE00699</t>
  </si>
  <si>
    <t>2018NE00700</t>
  </si>
  <si>
    <t>2018NE00701</t>
  </si>
  <si>
    <t>2018NE00702</t>
  </si>
  <si>
    <t>2018NE00703</t>
  </si>
  <si>
    <t>2018NE00704</t>
  </si>
  <si>
    <t>2018NE00705</t>
  </si>
  <si>
    <t>2018NE00706</t>
  </si>
  <si>
    <t>2018NE00707</t>
  </si>
  <si>
    <t>2018NE00708</t>
  </si>
  <si>
    <t>2018NE00709</t>
  </si>
  <si>
    <t>2018NE00710</t>
  </si>
  <si>
    <t>2018NE00711</t>
  </si>
  <si>
    <t>2018NE00712</t>
  </si>
  <si>
    <t>2018NE00713</t>
  </si>
  <si>
    <t>2018NE00714</t>
  </si>
  <si>
    <t>2018NE00715</t>
  </si>
  <si>
    <t>2018NE00716</t>
  </si>
  <si>
    <t>2018NE00717</t>
  </si>
  <si>
    <t>2018NE00718</t>
  </si>
  <si>
    <t>2018NE00719</t>
  </si>
  <si>
    <t>2018NE00720</t>
  </si>
  <si>
    <t>2018NE00721</t>
  </si>
  <si>
    <t>2018NE00722</t>
  </si>
  <si>
    <t>2018NE00723</t>
  </si>
  <si>
    <t>2018NE00724</t>
  </si>
  <si>
    <t>PAGAMENTO DE DIÁRIAS NO ESTADO, PARA ACOMPANHAR O ATO SOLENE DE ENTREGA DO TÍTULO DE  CIDADANIA PARINTINENSE AO PROCURADOR-GERAL DE JUSTIÇA DO ESTADO DO AMAZONAS, NA CIDADE DE PARINTINS, NO PERÍODO DE 27 A 28 DE JUNHO DE 2018</t>
  </si>
  <si>
    <t>2018NE00725</t>
  </si>
  <si>
    <t>2018NE00726</t>
  </si>
  <si>
    <t>2018NE00727</t>
  </si>
  <si>
    <t>ANUÊNIO - PENSIONISTA</t>
  </si>
  <si>
    <t>2018NE00728</t>
  </si>
  <si>
    <t>2018NE00729</t>
  </si>
  <si>
    <t>2018NE00730</t>
  </si>
  <si>
    <t>2018NE00731</t>
  </si>
  <si>
    <t>2018NE00732</t>
  </si>
  <si>
    <t>2018NE00733</t>
  </si>
  <si>
    <t>2018NE00734</t>
  </si>
  <si>
    <t>2018NE00735</t>
  </si>
  <si>
    <t>2018NE00737</t>
  </si>
  <si>
    <t>2018NE00738</t>
  </si>
  <si>
    <t>2018NE00739</t>
  </si>
  <si>
    <t>2018NE00740</t>
  </si>
  <si>
    <t>2018NE00742</t>
  </si>
  <si>
    <t>2018NE00743</t>
  </si>
  <si>
    <t>2018NE00744</t>
  </si>
  <si>
    <t>PAGAMENTO DE DIÁRIAS NO ESTADO, PARA FAZER A SEGURANÇA PESSOAL DO EXMO. SR. 
PROCURADOR-GERAL DE JUSTIÇA DO ESTADO DO AMAZONAS DR. CARLOS FÁBIO BRAGA MONTEIRO, NA CIDADE DE PARINTINS, NO PERÍODO DE 27 A 30 DE JUNHO DE 2018, CONFORME PORTARIA Nº 0532.2018.SUBADM E FOLHA ESPECIAL DE PAGAMENTO Nº 275/2018.</t>
  </si>
  <si>
    <t>2018NE00745</t>
  </si>
  <si>
    <t xml:space="preserve"> SUNTECH S.A.</t>
  </si>
  <si>
    <t>CONTRATAÇÃO DOS SERVIÇOS DE EXTENSÃO DE GARANTIA PARA A SOLUÇÃO DE MONITORAMENTO  DE SINAIS TELEFÔNICOS E SUPORTE TECNOLÓGICO PARA AS AÇÕES DE INTELIGÊNCIA INVESTIGATIVA.</t>
  </si>
  <si>
    <t>2018NE00746</t>
  </si>
  <si>
    <t>2018NE00747</t>
  </si>
  <si>
    <t>2018NE00748</t>
  </si>
  <si>
    <t>ATIVO - INDENIZAÇÕES</t>
  </si>
  <si>
    <t>2018NE00749</t>
  </si>
  <si>
    <t xml:space="preserve"> FUNDAÇÃO AMAZONPREV</t>
  </si>
  <si>
    <t>VALOR QUE SE EMPENHA AO FUNDO PREVIDENCIÁRIO DO AMAZONAS - AMAZONPREV, RELATIVO AO APURADO CONFORME PLANILHA DE CÁLCULOS, CONTEMPLANDO AS CONTRIBUIÇÕES PATRONAIS AO FPREV, ACRESCIDAS DE JUROS E CORREÇÃO, REFERENTE AO PERÍODO DE JANEIRO DE 2004 A NOVEMBRO DE 2017.</t>
  </si>
  <si>
    <t>2018NE00750</t>
  </si>
  <si>
    <t>CONTRATAÇÃO DE SERVIÇOS REFERENTES À LOCAÇÃO DE 23 (VINTE E TRÊS) VAGAS PARA ESTACIONAMENTO, NO IMÓVEL LOCALIZADO À AV. ANDRÉ ARAÚJO, Nº 19, ALEIXO, MANAUS / AM,</t>
  </si>
  <si>
    <t>2018NE00751</t>
  </si>
  <si>
    <t>PAGAMENTO DE AUXÍLIO-ALIMENTAÇÃO PARA O SERVIDOR LEANDRO PINTO DOS SANTOS, CEDIDO À PROMOTORIA DE JUSTIÇA DA COMARCA DE BERURI, REFERENTE À CONVALIDAÇÃO NO PERÍODO DE 19/09/2017 A 31/01/2018, CONFORME FOLHA ESPECIAL DE PAGAMENTO Nº 277/2018.</t>
  </si>
  <si>
    <t>2018NE00752</t>
  </si>
  <si>
    <t>PAGAMENTO DE DIÁRIAS NO ESTADO, PARA REALIZAÇÃO DE SERVIÇOS DE MANUTENÇÃO NO PRÉDIO DAS PROMOTORIAS DE JUSTIÇA DA COMARCA DE COARI, NO PERÍODO DE 03 A 07 DE JULHO DE 2018.</t>
  </si>
  <si>
    <t>2018NE00753</t>
  </si>
  <si>
    <t>PAGAMENTO DE DIÁRIAS NO ESTADO, A FIM DE ACOMPANHAR O RECEBIMENTO DE MÓVEIS, PROVIDENCIAR A DESINSTALAÇÃO E INSTALAÇÃO DE APARELHOS CONDICIONADORES DE AR E REALIZAR A AVALIAÇÃO DE BENS INSERVÍVEIS DA PROMOTORIA DE JUSTIÇA DE COARI, NO PERÍODO DE 03 A 06 DE JULHO DE 2018, CONFORME FOLHA ESPECIAL DE PAGAMENTO Nº 279/2018.</t>
  </si>
  <si>
    <t>2018NE00754</t>
  </si>
  <si>
    <t>PAGAMENTO DE DIÁRIAS NO ESTADO, PARA ACOMPANHAR O REMANEJAMENTO DA ESTAÇÃO VSAT E A INTERLIGAÇÃO DA REDE DA PROMOTORIA COM O FÓRUM DE JUSTIÇA DA COMARCA DE COARI, NO PERÍODO DE 02 A 06 DE JULHO DE 2018, CONFORME FOLHA ESPECIAL DE PAGAMENTO Nº 280/2018.</t>
  </si>
  <si>
    <t>2018NE00755</t>
  </si>
  <si>
    <t xml:space="preserve">PAGAMENTO DE DIÁRIAS NO ESTADO, PARA REALIZAR A FISCALIZAÇÃO DA EXECUÇÃO DOS SERVIÇOS DE INSTALAÇÃO E CONFIGURAÇÃO DAS ANTENAS VSAT NAS UNIDADES DO MPAM, NA CIDADE DE URUCARÁ, NO PERÍODO DE 03 A 05 DE JULHO DE 2018, CONFORME FOLHA ESPECIAL DE PAGAMENTO Nº 282/2018.
</t>
  </si>
  <si>
    <t>2018NE00756</t>
  </si>
  <si>
    <t xml:space="preserve"> BELLINEA INDUSTRIA E COMERCIO DE MOVEIS LTDA  EPP</t>
  </si>
  <si>
    <t>AQUISIÇÃO DE MOBILIÁRIO EM GERAL, PARA ATENDER ÀS NECESSIDADES DESTA PGJ/AM, UTILIZANDO ATA DE REGISTRO DE PREÇOS DO PREGÃO ELETRÔNICO Nº. 4.007/2017-CPL/MP/PGJ.</t>
  </si>
  <si>
    <t>2018NE00757</t>
  </si>
  <si>
    <t xml:space="preserve"> DN AZEVEDO LTDA</t>
  </si>
  <si>
    <t>2018NE00758</t>
  </si>
  <si>
    <t xml:space="preserve"> F N DE ALMEIDA EPP</t>
  </si>
  <si>
    <t>2018NE00759</t>
  </si>
  <si>
    <t xml:space="preserve"> M L COMERCIAL AGRICOLA LTDA</t>
  </si>
  <si>
    <t>2018NE00760</t>
  </si>
  <si>
    <t>AQUISIÇÃO DE MOBILIÁRIO EM GERAL, PARA ATENDER ÀS NECESSIDADES DESTA PGJ/ MPAM, UTILIZANDO ATA DE REGISTRO DE PREÇOS DO PREGÃO ELETRÔNICO Nº. 4.001/2018-CPL/MP/PGJ.</t>
  </si>
  <si>
    <t>2018NE00761</t>
  </si>
  <si>
    <t>PAGAMENTO DE DIÁRIAS NO ESTADO, PARA REALIZAR A FISCALIZAÇÃO DA EXECUÇÃO DOS SERVIÇOS DE INSTALAÇÃO E CONFIGURAÇÃO DAS ANTENAS VSAT NAS UNIDADES DO MPAM NOS MUNICÍPIOS DE TEFÉ, FONTE BOA, JUTAÍ E SANTO ANTÔNIO DO IÇÁ, NO PERÍODO DE 07 A 21 DE JULHO DE 2018, CONFORME FOLHA ESPECIAL DE PAGAMENTO Nº 281/2018.</t>
  </si>
  <si>
    <t>2018NE00762</t>
  </si>
  <si>
    <t>2018NE00763</t>
  </si>
  <si>
    <t>2018NE00764</t>
  </si>
  <si>
    <t xml:space="preserve"> FAUSTO CATIVO QUEIROZ PIERRE</t>
  </si>
  <si>
    <t>CONTRATAÇÃO DE EMPRESA ESPECIALIZADA PARA FORNECIMENTO E APLICAÇÃO DE PELÍCULA DE PROTEÇÃO SOLAR (INSULFILM) PROFISSIONAL 100%, NA COR PRETA, NA PORTA DE ENTRADA E NA PARTE POSTERIOR DO GABINETE DA OUVIDORIA-GERAL DESTA PGJ/AM.</t>
  </si>
  <si>
    <t>2018NE00765</t>
  </si>
  <si>
    <t>PAGAMENTO DE DIÁRIAS NO ESTADO, PARA REALIZAR A FISCALIZAÇÃO DA EXECUÇÃO DOS SERVIÇOS DE INSTALAÇÃO E CONFIGURAÇÃO DAS ANTENAS VSAT NAS UNIDADES DO MPAM NA CIDADE DE JURUÁ, NO PERÍODO DE 10 A 14 DE JULHO DE 2018, CONFORME FOLHA ESPECIAL DE PAGAMENTO Nº 283/2018.</t>
  </si>
  <si>
    <t>2018NE00766</t>
  </si>
  <si>
    <t>PAGAMENTO DE DIÁRIAS NO ESTADO, PARA PROMOVER A SEGURANÇA PESSOAL DA EXMA. SRA. PROMOTORA DE JUSTIÇA DRA. TÂNIA MARA DE AZEVEDO FEITOSA, NA CIDADE DE NOVO ARIPUANÃ, NO PERÍODO DE 25 A 30 DE JUNHO DE 2018, CONFORME FOLHA ESPECIAL DE PAGAMENTO Nº 287/2018</t>
  </si>
  <si>
    <t>2018NE00767</t>
  </si>
  <si>
    <t>PAGAMENTO DE DIÁRIAS NO ESTADO, PARA REALIZAR VISTORIA TÉCNICA NA OBRA DE CONSTRUÇÃO DO EDIFÍCIO-SEDE DO MINISTÉRIO PÚBLICO DO ESTADO DO AMAZONAS, BEM COMO PARA O RECEBIMENTO DO IMÓVEL LOCADO PARA ABRIGAR TEMPORARIAMENTE AS INSTALAÇÕES DESTE PARQUET, NO MUNICÍPIO DE COARI, NO PERÍODO DE 11 A 13 DE JULHO DE 2018, CONFORME FOLHA ESPECIAL DE PAGAMENTO Nº 288/2018.</t>
  </si>
  <si>
    <t>2018NE00768</t>
  </si>
  <si>
    <t>PRORROGAÇÃO DO CONTRATO ADMINISTRATIVO Nº 011/2016, POR MEIO DO 2º TERMO ADITIVO, FIRMADO COM A EMPRESA PROCESSAMENTO DE DADOS AMAZONAS S/A ¿ PRODAM, CUJO OBJETO É A PRESTAÇÃO DE SERVIÇOS DE LICENÇA DE USO DO SISTEMA DE GESTÃO E CONTROLE PATRIMONIAL – AJURI</t>
  </si>
  <si>
    <t>2018NE00769</t>
  </si>
  <si>
    <t>PAGAMENTO DE AUXÍLIO-ALIMENTAÇÃO AOS MEMBROS E SERVIDORES DA PGJ/AM, NO MÊS DE JULHO DE 2018, BEM COMO PAGAMENTO DE AUXÍLIO-ALIMENTAÇÃO A SERVIDORES CEDIDOS PARA AS PROMOTORIAS DE JUSTIÇA DO INTERIOR DO ESTADO DO AMAZONAS, NO MÊS DE JUNHO DE 2018, CONFORME RESUMO DA FOLHA 75 - ESPECIAL. GRUPO 14 – ATIVOS</t>
  </si>
  <si>
    <t>2018NE00770</t>
  </si>
  <si>
    <t xml:space="preserve">PAGAMENTO DE DIÁRIAS NO ESTADO, PARA ATUAR NAS AUDIÊNCIAS PAUTADAS E NA PRÁTICA DE ATOS PROCESSUAIS E EXTRAJUDICIAIS NA PROMOTORIA DE JUSTIÇA DA COMARCA DE MANAQUIRI, NO PERÍODO DE 16 A 19 DE JULHO DE 2018, CONFORME FOLHA ESPECIAL DE PAGAMENTO Nº 290/2018.
</t>
  </si>
  <si>
    <t>2018NE00771</t>
  </si>
  <si>
    <t xml:space="preserve">PAGAMENTO DE DIÁRIAS NO ESTADO, PARA REALIZAR A FISCALIZAÇÃO DA EXECUÇÃO DOS SERVIÇOS DE INSTALAÇÃO E CONFIGURAÇÃO DAS ANTENAS VSAT NAS UNIDADES DO MPAM, NA CIDADE DE ITAMARATI, NO PERÍODO DE 17 A 21 DE JULHO DE 2018, CONFORME FOLHA ESPECIAL DE PAGAMENTO Nº 284/2018.
</t>
  </si>
  <si>
    <t>2018NE00772</t>
  </si>
  <si>
    <t xml:space="preserve"> GERSON DE CASTRO COELHO</t>
  </si>
  <si>
    <t xml:space="preserve">PAGAMENTO DE DIÁRIAS NO ESTADO, PARA ATUAR NAS AUDIÊNCIAS PAUTADAS E NA PRÁTICA DE ATOS PROCESSUAIS E EXTRAJUDICIAIS DA PROMOTORIA DE JUSTIÇA DA COMARCA DE TAPAUÁ, NO PERÍODO DE 17 A 21 DE JULHO DE 2018, CONFORME FOLHA ESPECIAL DE PAGAMENTO Nº 291/2018.
</t>
  </si>
  <si>
    <t>2018NE00773</t>
  </si>
  <si>
    <t xml:space="preserve"> ANTONIO JOSE MANCILHA</t>
  </si>
  <si>
    <t>PAGAMENTO DE DIÁRIAS NO ESTADO, PARA ATUAR NAS AUDIÊNCIAS PAUTADAS E NA PRÁTICA DE ATOS PROCESSUAIS E EXTRAJUDICIAIS DA PROMOTORIA DE JUSTIÇA DA COMARCA DE NOVO AIRÃO, NOS DIAS DE 17 E 18 DE JULHO DE 2018, CONFORME FOLHA ESPECIAL DE PAGAMENTO Nº 292/2018.</t>
  </si>
  <si>
    <t>2018NE00774</t>
  </si>
  <si>
    <t xml:space="preserve"> T N NETO</t>
  </si>
  <si>
    <t>CONTRATAÇÃO DE EMPRESA ESPECIALIZADA PARA A PRESTAÇÃO DE SERVIÇOS DE MANUTENÇÃO
PREVENTIVA E CORRETIVA, COM FORNECIMENTO DE PEÇAS, PARA OS VEÍCULOS OFICIAIS PERTENCENTES À FROTA DA PROCURADORIA</t>
  </si>
  <si>
    <t>2018NE00775</t>
  </si>
  <si>
    <t>SERVIÇOS MECÂNICOS DE MANUTENÇÃO PREVENTIVA E/OU CORRETIVA NOS VEÍCULOS DA PGJ
(MÃO DE OBRA).</t>
  </si>
  <si>
    <t>2018NE00776</t>
  </si>
  <si>
    <t xml:space="preserve"> FRANS CONFECÇOES PARA  NOIVAS LTDA</t>
  </si>
  <si>
    <t>CONTRATAÇÃO DE SERVIÇOS DE LOCAÇÃO DE 10 (DEZ) VESTES TALARES (BECAS), DE TAMANHOS 
VARIADOS, PARA O XVI CONCURSO DE JÚRI SIMULADO, A SER REALIZADO NOS DIAS DE 24 A 28 DE
SETEMBRO DE 2018 (10 X 5 DIAS = 50 UNID.)</t>
  </si>
  <si>
    <t>2018NE00777</t>
  </si>
  <si>
    <t>AQUISIÇÃO DE PLACA INFORMATIVA DESTINADA A ATENDER DEMANDA DA PROMOTORIA DE JUSTIÇA DE COARI, UTILIZANDO ATA DE REGISTRO DE PREÇOS DO PREGÃO ELETRÔNICO Nº. 4.016/2017- CPL/MP/PGJ.</t>
  </si>
  <si>
    <t>2018NE00778</t>
  </si>
  <si>
    <t xml:space="preserve"> M J G CRUZ EIRELI  ME</t>
  </si>
  <si>
    <t>CONTRATAÇÃO DE EMPRESA ESPECIALIZADA PARA FORNECIMENTO E APLICAÇÃO DE PELÍCULA DE PROTEÇÃO SOLAR (INSULFILM) NAS JANELAS DA SUBPROCURADORIA-GERAL DE JUSTIÇA</t>
  </si>
  <si>
    <t>2018NE00780</t>
  </si>
  <si>
    <t xml:space="preserve"> ERALDO RUFINO PAULINO</t>
  </si>
  <si>
    <t>EMPENHO REFERENTE AO PAGAMENTO DE DIÁRIAS AO SR. ERALDO RUFINO PAULINO, RELATIVO AO DESLOCAMENTO À COMARCA DE NOVO AIRÃO/AM, NOS DIAS 17 E 18 DE JULHO DE 2018, A FIM DE PROVER SEGURANÇA PESSOAL DO DR. ANTÔNIO JOSÉ MANCILHA.</t>
  </si>
  <si>
    <t>2018NE00781</t>
  </si>
  <si>
    <t xml:space="preserve">EMPENHO REFERENTE AO PAGAMENTO DE DIÁRIAS NA CIDADE DE MAUÉS/AM, NO PERÍODO DE 23 A 27/07/2018, PARA ATUAR NAS AUDIÊNCIAS PAUTADAS E NA PRÁTICA DE ATOS PROCESSUAIS E
EXTRAJUDICIAIS, CONFORME PORTARIA Nº 1902/2018/PGJ.
</t>
  </si>
  <si>
    <t>2018NE00782</t>
  </si>
  <si>
    <t>EMPENHO REFERENTE A CONTRATAÇÃO DE SERVIÇO DE BUFÊ (COFFEE-BREAK) A SER SERVIDO DURANTE O CURSO SOBRE A RESOLUÇÃO 006/2015-CSMP, A SER REALIZADO NOS DIAS 26 E 27 DE
JULHO DE 2018</t>
  </si>
  <si>
    <t>2018NE00783</t>
  </si>
  <si>
    <t>2018NE00784</t>
  </si>
  <si>
    <t xml:space="preserve"> P E G </t>
  </si>
  <si>
    <t>AQUISIÇÃO DE EQUIPAMENTOS DE INFORMÁTICA PARA ATENDER ÀS NECESSIDADES DESTA PGJ/.</t>
  </si>
  <si>
    <t>2018NE00785</t>
  </si>
  <si>
    <t>EMPENHO REFERENTE A AQUISIÇÃO DE EQUIPAMENTOS DE INFORMÁTICA PARA ATENDER ÀS NECESSIDADES DESTA PGJ/ MPAM</t>
  </si>
  <si>
    <t>2018NE00786</t>
  </si>
  <si>
    <t>EMPENHO REFERENTE A CONTRATAÇÃO DE SERVIÇOS GRÁFICOS PARA IMPRESSÃO DE MATERIAIS 
PARA O IV SEMINÁRIO DE COMBATE À VIOLÊNCIA CONTRA A MULHER NO AMAZONAS</t>
  </si>
  <si>
    <t>2018NE00787</t>
  </si>
  <si>
    <t>2018NE00788</t>
  </si>
  <si>
    <t>PAGAMENTO DE SERVIÇO DE FORNECIMENTO DE ÁGUA E ESGOTO PARA A PROMOTORIA DE JUSTIÇA DE HUMAITÁ/AM, NO MÊS DE JUNHO DE 2018</t>
  </si>
  <si>
    <t>2018NE00789</t>
  </si>
  <si>
    <t>PAGAMENTO DE SERVIÇO DE FORNECIMENTO DE ÁGUA E ESGOTO PARA AS PROMOTORIAS DE JUSTIÇA NOS MUNICÍPIOS DO INTERIOR DO ESTADO DO AMAZONAS, NO MÊS DE JULHO DE 2018,</t>
  </si>
  <si>
    <t>2018NE00790</t>
  </si>
  <si>
    <t>2018NE00791</t>
  </si>
  <si>
    <t>2018NE00792</t>
  </si>
  <si>
    <t>2018NE00793</t>
  </si>
  <si>
    <t>2018NE00794</t>
  </si>
  <si>
    <t>2018NE00795</t>
  </si>
  <si>
    <t>2018NE00796</t>
  </si>
  <si>
    <t>2018NE00797</t>
  </si>
  <si>
    <t>2018NE00798</t>
  </si>
  <si>
    <t>2018NE00799</t>
  </si>
  <si>
    <t>2018NE00800</t>
  </si>
  <si>
    <t>2018NE00801</t>
  </si>
  <si>
    <t>2018NE00802</t>
  </si>
  <si>
    <t>2018NE00803</t>
  </si>
  <si>
    <t>2018NE00804</t>
  </si>
  <si>
    <t xml:space="preserve">INSS </t>
  </si>
  <si>
    <t>2018NE00805</t>
  </si>
  <si>
    <t>2018NE00806</t>
  </si>
  <si>
    <t>2018NE00807</t>
  </si>
  <si>
    <t>2018NE00808</t>
  </si>
  <si>
    <t>2018NE00809</t>
  </si>
  <si>
    <t xml:space="preserve"> J G COMERCIO DE PRODUTOS ALIMENTICIOS  EIRELI</t>
  </si>
  <si>
    <t>REFERENTE A AQUISIÇÃO, UTILIZANDO A ATA DE REGISTRO DE PREÇOS DO PREGÃO ELETRÔNICO 4.018/2018/CPL/MP/PGJ, DE AÇÚCAR, CRISTAL, DA CANA DE AÇÚCAR</t>
  </si>
  <si>
    <t>2018NE00810</t>
  </si>
  <si>
    <t>AUXILIO-MORADIA</t>
  </si>
  <si>
    <t>2018NE00811</t>
  </si>
  <si>
    <t>2018NE00812</t>
  </si>
  <si>
    <t>2018NE00813</t>
  </si>
  <si>
    <t xml:space="preserve"> MARCELO PEDROSO GOULART</t>
  </si>
  <si>
    <t xml:space="preserve">PAGAMENTO DE DIÁRIAS FORA DO ESTADO, NA CONDIÇÃO DE HÓSPEDE OFICIAL, EM VIRTUDE DE PALESTRAS NO CURSO DE AUTOCOMPOSIÇÃO, A SER REALIZADO NESTA PGJ/AM NOS DIAS 24 E 25 DE JULHO DE 2018, CONFORME FOLHA ESPECIAL DE PAGAMENTO 299/2018.
</t>
  </si>
  <si>
    <t>2018NE00814</t>
  </si>
  <si>
    <t xml:space="preserve">PAGAMENTO DE DIÁRIAS NO ESTADO, PARA DAR PROSSEGUIMENTO À SEGURANÇA PESSOAL DO  EXMO. SR. PROMOTOR DE JUSTIÇA DR. WESLEI MACHADO, NO PERÍODO DE 8 (OITO) DIAS A CONTAR DO DIA 09 DE JULHO DE 2018, NAS COMARCAS DE COARI E CODAJÁS, CONFORME FOLHA ESPECIAL DE PAGAMENTO Nº 301/2018.
</t>
  </si>
  <si>
    <t>2018NE00815</t>
  </si>
  <si>
    <t xml:space="preserve">PAGAMENTO DE DIÁRIAS NO ESTADO, PARA DAR PROSSEGUIMENTO À SEGURANÇA PESSOAL DO EXMO. SR. PROMOTOR DE JUSTIÇA DR. WESLEI MACHADO, NO PERÍODO DE 8 (OITO) DIAS A CONTAR DO DIA 09 DE JULHO DE 2018, NAS COMARCAS DE COARI E CODAJÁS, CONFORME FOLHA ESPECIAL DE PAGAMENTO Nº 301/2018.
</t>
  </si>
  <si>
    <t>2018NE00816</t>
  </si>
  <si>
    <t>PAGAMENTO DE DIÁRIAS NO ESTADO, PARA PROVER A SEGURANÇA PESSOAL DA EXMA. SRA.PROMOTORA DE JUSTIÇA DRA. TANIA MARIA DE AZEVEDO FEITOSA, NA COMARCA DE NOVO ARIPUARÃ, NO PERÍODO DE 30 DE JULHO A 04 DE AGOSTO DE 2018, CONFORMEFOLHA ESPECIAL DE PAGAMENTO Nº 302/2018.
DIÁRIA</t>
  </si>
  <si>
    <t>2018NE00817</t>
  </si>
  <si>
    <t>PAGAMENTO DE DIÁRIAS NO ESTADO, EM COMPLEMENTO ÀQUELAS AUTORIZADAS POR FORÇA DA PORTARIA Nº 1817.2018.PGJ. DATADA DE 10 DE JULHO DE 2018, PARA COBRIR DESPESAS DE ALIMENTAÇÃO E POUSADA, NO DIA 20 DE JULHO DE 2018, CONFORME FOLHA ESPECIAL DE PAGAMENTO Nº 303/2018.
DIÁRIA</t>
  </si>
  <si>
    <t>2018NE00818</t>
  </si>
  <si>
    <t>YANO SERGIO DELGADO GOMES</t>
  </si>
  <si>
    <t xml:space="preserve">PAGAMENTO DE DIÁRIAS FORA DO ESTADO, PARA PARTICIPAR DA AÇÃO NACIONAL ESTRUTURANTE NA ÁREA DE COMUNICAÇÃO SOCIAL, REALIZADA PELA COMISSÃO DE PLANEJAMENTO ESTRATÉGICO DO CONSELHO NACIONAL DO MINISTÉRIO PÚBLICO, NA CIDADE DE BRASÍLIA/DF, NOS DIAS 30 E 31 DE JULHO DE 2018, CONFORME FOLHA ESPECIAL DE PAGAMENTO Nº 304/2018.
</t>
  </si>
  <si>
    <t>2018NE00819</t>
  </si>
  <si>
    <t xml:space="preserve"> PREFEITURA MUNICIPAL DE MANAUS</t>
  </si>
  <si>
    <t>REGULARIZAÇÃO DE PAGAMENTO DE ISS PENDENTE, REFERENTE A NOTAS FISCAIS EMITIDAS EM  EXERCÍCIOS ANTERIORES E SEM QUITAÇÃO</t>
  </si>
  <si>
    <t>2018NE00820</t>
  </si>
  <si>
    <t>2018NE00821</t>
  </si>
  <si>
    <t>2018NE00822</t>
  </si>
  <si>
    <t>2018NE00823</t>
  </si>
  <si>
    <t>2018NE00824</t>
  </si>
  <si>
    <t>2018NE00825</t>
  </si>
  <si>
    <t>2018NE00826</t>
  </si>
  <si>
    <t>2018NE00827</t>
  </si>
  <si>
    <t>2018NE00828</t>
  </si>
  <si>
    <t>PAE-ATIVOS</t>
  </si>
  <si>
    <t>2018NE00829</t>
  </si>
  <si>
    <t>2018NE00830</t>
  </si>
  <si>
    <t>PAE-INATIVOS</t>
  </si>
  <si>
    <t>2018NE00831</t>
  </si>
  <si>
    <t>2018NE00832</t>
  </si>
  <si>
    <t>2018NE00833</t>
  </si>
  <si>
    <t>2018NE00834</t>
  </si>
  <si>
    <t>CONTRATAÇÃO DE SERVIÇO DE BUFÊ (80 COFFEE-BREAKS) A SER SERVIDO DURANTE O CURSO "INTELIGÊNCIA PRISIONAL: FACÇÕES CRIMINOSAS", NO DIA 30 DE JULHO DE 2018, NO AUDITÓRIO
GEBES DE MELLO MEDEIROS, UTILIZANDO ATA DE REGISTRO DE PREÇOS DO PREGÃO ELETRÔNICO Nº.4.022/2017-CPL/MP/PGJ</t>
  </si>
  <si>
    <t>2018NE00835</t>
  </si>
  <si>
    <t>2018NE00836</t>
  </si>
  <si>
    <t>2018NE00837</t>
  </si>
  <si>
    <t>PAE-PENSIONISTAS</t>
  </si>
  <si>
    <t>2018NE00838</t>
  </si>
  <si>
    <t>REFERENTE AO 10º TERMO ADITIVO AO CONVÊNIO Nº 002/2016, PARA EXECUÇÃO E MANUTENÇÃO DO PROGRAMA DE PROTEÇÃO A VÍTIMAS E TESTEMUNHAS AMEAÇADAS (PROVITA) NO ESTADO DO AMAZONAS, NOS MESES DE AGOSTO E SETEMBRO DE 2018</t>
  </si>
  <si>
    <t>2018NE00839</t>
  </si>
  <si>
    <t>2018NE00840</t>
  </si>
  <si>
    <t>DIFERENÇA - PENSIONISTAS - ANUÊNIO</t>
  </si>
  <si>
    <t>2018NE00841</t>
  </si>
  <si>
    <t xml:space="preserve">PAGAMENTO DE DIÁRIAS FORA DO ESTADO, PARA PARTICIPAR DA 113ª REUNIÃO ORDINÁRIA DO CONSELHO NACIONAL DOS CORREGEDORES-GERAIS DO MINISTÉRIO PÚBLICO DOS ESTADOS E DA
UNIÃO, A SER REALIZADA NOS DIAS 02 E 03 DE AGOSTO DE 2018, NA CIDADE DE GRAMADO/RS,
CONFORME FOLHA ESPECIAL DE PAGAMENTO Nº 289/2018.
</t>
  </si>
  <si>
    <t>2018NE00843</t>
  </si>
  <si>
    <t>PAGAMENTO DE VALOR REFERENTE AO INSS PATRONAL REFERENTE AO 13º SALÁRIO DO SR. JOSÉ ALBERTO DA COSTA MACHADO, NA OCASIÃO DE SUA EXONERAÇÃO A PEDIDO, CONFORME ATO PGJ Nº 136/2018, FOLHA ESPECIAL DE PAGAMENTO Nº 286/2018</t>
  </si>
  <si>
    <t>2018NE00845</t>
  </si>
  <si>
    <t xml:space="preserve"> ALPHA TELECOMUNICAÇOES LTDA</t>
  </si>
  <si>
    <t>CONTRATAÇÃO DE EMPRESA ESPECIALIZADA PARA PRESTAÇÃO DE SERVIÇO DE LINK DE DADOS PONTO A PONTO, COM VELOCIDADE DE 4 MBPS, VIA FIBRA ÓPTICA, ATRAVÉS DE CONEXÃO DE REDE ENTRE A UNIDADE JURISDICIONADA DA PROCURADORIA-GERAL DE JUSTIÇA DA COMARCA DE IRANDUBA E SUA SEDE EM MANAUS – AM</t>
  </si>
  <si>
    <t>2018NE00846</t>
  </si>
  <si>
    <t>CONTRATAÇÃO DE EMPRESA PARA PRESTAÇÃO DE SERVIÇOS DE ACESSO À INTERNET,NA MODALIDADE BANDA LARGA NÃO DEDICADA, ATRAVÉS DE LINK DE DADOS COM CONECTIVIDADE IP, PARA O MINISTÉRIO PÚBLICO DO ESTADO DO AMAZONAS, NO EDIFÍCIO ANEXO</t>
  </si>
  <si>
    <t>2018NE00847</t>
  </si>
  <si>
    <t xml:space="preserve"> LEONARDO SILVEIRA FRANCESCHIN</t>
  </si>
  <si>
    <t xml:space="preserve">PAGAMENTO DE DIÁRIAS FORA DO ESTADO, NA CONDIÇÃO DE HÓSPEDE OFICIAL, POR OCASIÃO DE PALESTRA SOB O TEMA "INTELIGÊNCIA PRISIONAL: FACÇÕES CRIMINOSAS", OCORRIDA NO DIA
30/07/2018, NESTA PGJ/AM, CONFORME FOLHA ESPECIAL DE PAGAMENTO Nº 305/2018.
</t>
  </si>
  <si>
    <t>2018NE00848</t>
  </si>
  <si>
    <t xml:space="preserve">T O T A L    </t>
  </si>
  <si>
    <t>EMPENHOS E PAGAMENTOS POR FAVORECIDO EXERCICIO ANTERIOR</t>
  </si>
  <si>
    <t>PRODAM PROCESSAMENTO DE DADOS AMAZONAS SA</t>
  </si>
  <si>
    <t>04407920000180</t>
  </si>
  <si>
    <t>REFERENTE À PRESTAÇÃO DE SERVIÇO DE EXECUÇÃO DE SISTEMA DE
INFORMAÇÃO, COMPREENDENDO GESTÃO E PROCESSAMENTO DE FOLHA DE PAGAMENTO E
RECURSOS HUMANOS, POR UM PERÍODO DE 12 (DOZE) MESES.</t>
  </si>
  <si>
    <t>2017NE00001</t>
  </si>
  <si>
    <t xml:space="preserve"> - DISPONIBILIZAÇÃO DE 01 LICENÇA DE TECNOLOGIA VPN - VIRTUAL PRIVATE NETWORK, POR UM PERÍODO DE 12 (DOZE) MESES</t>
  </si>
  <si>
    <t>2017NE00009</t>
  </si>
  <si>
    <t>CLARO S A</t>
  </si>
  <si>
    <t>40432544000147</t>
  </si>
  <si>
    <t xml:space="preserve"> - SERVIÇO TELEFÔNICO FIXO COMUTADO - STFC, PARA ATENDER ÀS NECESSIDADES DA PROCURADORIA-GERAL DE JUSTIÇA / MINISTÉRIO PÚBLICO DO ESTADO DO AMAZONAS, POR UM PERÍODO DE 9 (NOV E ) MESES</t>
  </si>
  <si>
    <t>2017NE00016</t>
  </si>
  <si>
    <t xml:space="preserve"> -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t>
  </si>
  <si>
    <t>2017NE00021</t>
  </si>
  <si>
    <t>VILA DA BARRA COM E REP E SERV DE DEDETIZACAO LTDA</t>
  </si>
  <si>
    <t>00492578000102</t>
  </si>
  <si>
    <t xml:space="preserve"> - PRESTAÇÃO DE SERVIÇOS DE CONTROLE INTEGRADO DE PRAGAS URBANAS E VETORES, COMPREENDENDO SERVIÇOS DE DESRATIZAÇÃO, DESINSETIZAÇÃO TOTAL, DESCUPINIZAÇÃO E DESALOJAMENTO DE POMBOS E MORCEGOS</t>
  </si>
  <si>
    <t>2017NE00023</t>
  </si>
  <si>
    <t>EMPRESA BRASILEIRA DE CORREIOS E TELEGRAFOS EBCT</t>
  </si>
  <si>
    <t>34028316000375</t>
  </si>
  <si>
    <t xml:space="preserve"> - PRESTAÇÃO DE SERVIÇOS POSTAIS NACIONAIS E INTERNACIONAIS, COM FORNECIMENTO DE PRODUTOS</t>
  </si>
  <si>
    <t>2017NE00024</t>
  </si>
  <si>
    <t>EYES NWHERE SISTEMAS INTELIGENTES DE IMAGEM LTDA</t>
  </si>
  <si>
    <t>07244008000223</t>
  </si>
  <si>
    <t xml:space="preserve"> - PRESTAÇÃO DE SERVIÇO DE CONECTIVIDADE PONTO A PONTO EM FIBRA ÓTICA, ATRAVÉS DE CONEXÃO ENTRE REDES DE DADOS NAS PONTAS A E B POR UM PERÍODO DE 12 MESES</t>
  </si>
  <si>
    <t>2017NE00041</t>
  </si>
  <si>
    <t xml:space="preserve"> - ADITIVO AO CONTRATO ADMINISTRATIVO Nº 010/2015, RELATIVO À PRESTAÇÃO DE SERVIÇO TELEFÔNICO FIXO
COMUTADO - STFC</t>
  </si>
  <si>
    <t>2017NE00141</t>
  </si>
  <si>
    <t>AGUA PURA ASSESSORIA E SERVICOS LTDA</t>
  </si>
  <si>
    <t>02809871000186</t>
  </si>
  <si>
    <t xml:space="preserve"> - CONTRATAÇÃO DE EMPRESA ESPECIALIZADA PARA PRESTAÇÃO DE SERVIÇO DE ANÁLISE QUÍMICA E BACTERIOLÓGICA DOS EFLUENTES DA ETE INSTALADA NO PRÉDIO SEDE DA PGJ/AM</t>
  </si>
  <si>
    <t>2017NE00258</t>
  </si>
  <si>
    <t>ERLI P DA SILVA</t>
  </si>
  <si>
    <t>CONTRATAÇÃO DE EMPRESA ESPECIALIZADA PARA A 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POR UM PERÍODO DE 12 MESES.</t>
  </si>
  <si>
    <t>2017NE00269</t>
  </si>
  <si>
    <t>MDA MANUTENÇÃO DE ELEVADORES LTDA - EPP</t>
  </si>
  <si>
    <t>07884579000141</t>
  </si>
  <si>
    <t xml:space="preserve"> - PRESTAÇÃO DE SERVIÇOS DE MANUTENÇÃO PREVENTIVA E CORRETIVA, BEM COMO ASSISTÊNCIA TÉCNICA, DOS ELEVADORES DESTA PGJ/AM</t>
  </si>
  <si>
    <t>2017NE00299</t>
  </si>
  <si>
    <t>AMAZONAS DISTRIBUIDORA DE ENERGIA S/A</t>
  </si>
  <si>
    <t>02341467000120</t>
  </si>
  <si>
    <t xml:space="preserve"> - SERVIÇOS DE FORNECIMENTO DE ENERGIA ELÉTRICA PARA ATENDER ÀS NECESSIDADES DO MINISTÉRIO PÚBLICO DO ESTADO DO AMAZONAS</t>
  </si>
  <si>
    <t>6 – Inexigível</t>
  </si>
  <si>
    <t>2017NE00300</t>
  </si>
  <si>
    <t>HUGHES TELECOMUNICAÇÕES DO BRASIL LTDA</t>
  </si>
  <si>
    <t>05206385000404</t>
  </si>
  <si>
    <t xml:space="preserve"> - CONTRATAÇÃO DE EMPRESA ESPECIALIZADA PARA PRESTAÇÃO DE SERVIÇOS DE TELECOMUNICAÇÕES DE DADOS BIDIRECIONAL, VSAT, EM BANDA KU, COMPREENDENDO CONEXÕES IP PARA INTEGRAÇÃO DA PGJ/AM ÀS PROMOTORIAS DE JUSTIÇA NAS DIVERSAS REGIÕES DO ESTADO DO AMAZONAS.</t>
  </si>
  <si>
    <t>2017NE00302</t>
  </si>
  <si>
    <t>CERTISIGN CERTIFICADORA DIGITAL S. A</t>
  </si>
  <si>
    <t>CONTRATAÇÃO DE EMPRESA ESPECIALIZADA PARA FORNECIMENTO DE SERVIÇO DE CERTIFICAÇÃO DIGITAL PARA USUÁRIOS E MÁQUINAS, DENTRO DAS ESPECIFICAÇÕES E NORMAS ICP-BRASIL, INCLUINDO O FORNECIMENTO DE DISPOSITIVOS PARA ARMAZENAMENTO DE CERTIFICADOS DIGITAIS DO TIPO TOKEN USB, VISANDO ATENDER AS NECESSIDADES DA PGJ/MPAM,</t>
  </si>
  <si>
    <t>5 – Dispensa de Licitação</t>
  </si>
  <si>
    <t>2017NE00376</t>
  </si>
  <si>
    <t>INSTITUTO EUVALDO LODI</t>
  </si>
  <si>
    <t>04409637000197</t>
  </si>
  <si>
    <t xml:space="preserve"> - CONTRATAÇÃO DE EMPRESA ESPECIALIZADA NA PRESTAÇÃO DE SERVIÇOS DE INTERMEDIAÇÃO DE
ESTÁGIO</t>
  </si>
  <si>
    <t>2017NE00484</t>
  </si>
  <si>
    <t>G REFRIGERAÇAO COM E SERV DE REFRIGERAÇAO LTDA  ME</t>
  </si>
  <si>
    <t>02037069000115</t>
  </si>
  <si>
    <t xml:space="preserve"> -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t>
  </si>
  <si>
    <t>2017NE00509</t>
  </si>
  <si>
    <t>MANAUS AMBIENTAL S.A</t>
  </si>
  <si>
    <t>03264927000127</t>
  </si>
  <si>
    <t xml:space="preserve"> - PRESTAÇÃO DE SERVIÇOS DE FORNECIMENTO DE ÁGUA POTÁVEL E SISTEMA DE ESGOTO</t>
  </si>
  <si>
    <t>2017NE00644</t>
  </si>
  <si>
    <t>MENDEX NETWORKS TELECOMUNICAÇOES LTDA EPP</t>
  </si>
  <si>
    <t>CONTRATAÇÃO DE EMPRESA PARA PRESTAÇÃO DE SERVIÇOS DE ACESSO À INTERNET, NAS MODALIDADES LINK
DEDICADO E BANDA LARGA DE DADOS COM CONECTIVIDADE IP, PELO PERÍODO DE 12 (DOZE) MESES.</t>
  </si>
  <si>
    <t>2017NE00674</t>
  </si>
  <si>
    <t>VANIAS BATISTA MENDONÇA</t>
  </si>
  <si>
    <t>03146650215</t>
  </si>
  <si>
    <t xml:space="preserve"> - LOCAÇÃO DE 23 VAGAS DE ESTACIONAMENTO EM IMÓVEL URBANO (TERRENO) LOCALIZADO NO BAIRRO ALEIXO</t>
  </si>
  <si>
    <t>2017NE00754</t>
  </si>
  <si>
    <t>PRESTAÇÃO DE SERVIÇOS DE LICENÇA DE USO DO SISTEMA DE GESTÃO E CONTROLE PATRIMONIAL -
AJURI, POR UM PERÍODO DE 12 (DOZE) MESES</t>
  </si>
  <si>
    <t>2017NE00789</t>
  </si>
  <si>
    <t xml:space="preserve"> - FORNECIMENTO 5 DE ENERGIA ELÉTRICA, BAIXA TENSÃO, PARA ATENDER ÀS DEMANDAS DAS UNIDADES
DESCENTRALIZADAS DO MPAM/PGJ</t>
  </si>
  <si>
    <t>2017NE00935</t>
  </si>
  <si>
    <t>RPJ COMERCIO E SERVICOS DA AMAZONIA LTDA</t>
  </si>
  <si>
    <t>05047556000157</t>
  </si>
  <si>
    <t xml:space="preserve"> - PRESTAÇÃO DE SERVIÇOS DE CONECTIVIDADE 4 PONTO A PONTO EM FIBRA ÓPTICA, ATRAVÉS DE CONEXÃO ENTRE REDES DE DADOS NAS PONTAS A E B, NAS UNIDADES JURISDICIONADAS DA PROCURADORIA-GERAL DE JUSTIÇA DO INTERIOR NO ESTADO DO AMAZONAS</t>
  </si>
  <si>
    <t>2017NE00943</t>
  </si>
  <si>
    <t>ARLINDO M ISHIKAWA - ME</t>
  </si>
  <si>
    <t>06536588000189</t>
  </si>
  <si>
    <t xml:space="preserve"> - FORNECIMENTO E INSTALAÇÃO DE DIVISÓRIAS</t>
  </si>
  <si>
    <t>2017NE01024</t>
  </si>
  <si>
    <t>ALVES LIRA LTDA</t>
  </si>
  <si>
    <t>05828884000190</t>
  </si>
  <si>
    <t xml:space="preserve"> - LOCAÇÃO DO IMÓVEL SITUADO NA RUA BELO HORIZONTE, 500, ALEIXO, MANAUS - AM</t>
  </si>
  <si>
    <t>2017NE01033</t>
  </si>
  <si>
    <t>DELL COMPUTADORES DO BRASIL LTDA</t>
  </si>
  <si>
    <t>- PRESTAÇÃO DE SERVIÇOS DE MANUTENÇÃO CORRETIVA EM 3 (TRÊS) COMPUTADORES DELL OPTIPLEX ALL-IN-ONE AVARIADOS.</t>
  </si>
  <si>
    <t>2017NE1057</t>
  </si>
  <si>
    <t xml:space="preserve"> - PRESTAÇÃO DE SERVIÇOS DE MANUTENÇÃO PREVENTIVA E CORRETIVA DOS ELEVADORES DA PGJ/AM</t>
  </si>
  <si>
    <t>2017NE01070</t>
  </si>
  <si>
    <t>ELANE BALBINA MORAES MAXIMO - ME</t>
  </si>
  <si>
    <t>01465093000192</t>
  </si>
  <si>
    <t xml:space="preserve"> - AQUISIÇÃO DE CONDICIONADORES DE AR, UTILIZANDO ATA DE REGISTRO DE PREÇOS</t>
  </si>
  <si>
    <t>2017NE01145</t>
  </si>
  <si>
    <t>PAPER SHOP COMERCIAL LTDA</t>
  </si>
  <si>
    <t>63726400000107</t>
  </si>
  <si>
    <t xml:space="preserve"> - AQUISIÇÃO DE MATERIAIS DE COPA E COZINHA</t>
  </si>
  <si>
    <t>2017NE01149</t>
  </si>
  <si>
    <t>CRIART SERVIÇOS DE TERCEIRIZAÇAO DE MAO DE OBRA LTDA</t>
  </si>
  <si>
    <t>07783832000170</t>
  </si>
  <si>
    <t xml:space="preserve"> - SERVIÇOS CONTINUADOS DE 3 LIMPEZA E CONSERVAÇÃO, HIGIENIZAÇÃO, SERVIÇOS DE COPA, GARÇOM, LAVAGEM DE VEÍCULOS, JARDINAGEM E MANUTENÇÃO PREDIAL</t>
  </si>
  <si>
    <t>2017NE01154</t>
  </si>
  <si>
    <t>L. MASACO ISHIKAWA EIRELI – EPP</t>
  </si>
  <si>
    <t>AQUISIÇÃO DE MOBILIÁRIO EM GERAL PARA ATENDER ÀS NECESSIDADES DESTA PGJ/AM, UTILIZANDO 
ATA DE REGISTRO DE PREÇOS DO PREGÃO ELETRÔNICO Nº. 4.007/2017-CPL/MP/PGJ,</t>
  </si>
  <si>
    <t>2017NE01179</t>
  </si>
  <si>
    <t>AQUISIÇÃO DE MOBILIÁRIO GERAL, PARA ATENDER ÀS NECESSIDADES DESTA PGJ/ MPAM, UTILIZANDO 2
ATA DE REGISTRO DE PREÇOS DO PREGÃO ELETRÔNICO Nº. 4.007/2017-CPL/MP/PGJ,</t>
  </si>
  <si>
    <t>2017NE01187</t>
  </si>
  <si>
    <t>EVERTON MACEDO E SILVA OLD PRESS PRODUÇAO E COMUNICAÇÃO</t>
  </si>
  <si>
    <t>CONTRATAÇÃO DE EMPRESA ESPECIALIZADA PARA A PRESTAÇÃO DE SERVIÇO DE PRODUÇÃO DE
VÍDEO INSTITUCIONAL PARA UTILIZAÇÃO NO PROJETO "O MP NAS ESCOLAS", DESENVOLVIDO E
GERIDO PELO MINISTÉRIO PÚBLICO DO ESTADO DO AMAZONAS (MPAM), COMPREENDENDO A
LOCAÇÃO DE EQUIPAMENTOS DE FILMAGEM COMPLETOS E EDIÇÃO DE IMAGEM E TEXTO,</t>
  </si>
  <si>
    <t>2017NE01209</t>
  </si>
  <si>
    <t>GARY RICARDO TAVARES DE CARVALHO SERVIÇOS  ME</t>
  </si>
  <si>
    <t>10705837000190</t>
  </si>
  <si>
    <t xml:space="preserve"> - REFORMA DE 1 EDIFICAÇÃO DESTINADA A INSTALAR A PROMOTORIA DE JUSTIÇA DA COMARCA DE ALVARÃES/AM</t>
  </si>
  <si>
    <t>2017NE01217</t>
  </si>
  <si>
    <t xml:space="preserve"> - AQUISIÇÃO DE MATERIAIS DE EXPEDIENTE</t>
  </si>
  <si>
    <t>2017NE01237</t>
  </si>
  <si>
    <t>DIGITAL DISTRIBUIDORA COMÉRCIO E SERVIÇOS EIRELI -ME</t>
  </si>
  <si>
    <t>03452072000168</t>
  </si>
  <si>
    <t>2017NE01242</t>
  </si>
  <si>
    <t>GEAL INDUSTRIA E COMERCIO DE EMBALAGENS LTDA EPP</t>
  </si>
  <si>
    <t>07359872000190</t>
  </si>
  <si>
    <t>AQUISIÇÃO DE MATERIAL GRÁFICO PARA USO NO PROJETO MP NAS ESCOLAS, UTILIZANDO ATA DO
SISTEMA DE REGISTRO DE PREÇOS DO PREGÃO ELETRÔNICO N° 4.010/2017-CPL/MP/PGJ,</t>
  </si>
  <si>
    <t>2017NE01324</t>
  </si>
  <si>
    <t>ARLINDO M ISHIKAWA – ME</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</si>
  <si>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</si>
  <si>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2017NE01334</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</si>
  <si>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</si>
  <si>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2017NE01335</t>
  </si>
  <si>
    <t>2017NE01336</t>
  </si>
  <si>
    <t>TENDO EM VISTA A ADEQUAÇÃO DO PRÉDIO-SEDE DA PGJ/MPAM QUANTO AOS CRITÉRIOS DE</t>
  </si>
  <si>
    <t>2017NE01342</t>
  </si>
  <si>
    <t>GEAL INDUSTRIA E COMERCIO DE EMBALAGENS LTDA  EPP</t>
  </si>
  <si>
    <t>ACESSIBILIDADE, UTILIZANDO ATA DE REGISTRO DE PREÇOS DO PREGÃO ELETRÔNICO Nº 4.015/2016-</t>
  </si>
  <si>
    <t>2017NE01344</t>
  </si>
  <si>
    <t>GRAFICA E EDITORA RAPHAELA LTDA – EPP</t>
  </si>
  <si>
    <t>63646855000104</t>
  </si>
  <si>
    <t>AQUISIÇÃO DE MATERIAL DE EXPEDIENTE IMPRESSO UTILIZANDO ATA DE REGISTRO DE PREÇOS DO
PREGÃO ELETRÔNICO Nº 4.019/2016-CPL/MP/PGJ,</t>
  </si>
  <si>
    <t>2017NE01345</t>
  </si>
  <si>
    <t>LOGICA TECNOLOGIA EIRELI ME</t>
  </si>
  <si>
    <t>AQUISIÇÃO DE MATERIAL ELÉTRICO, PARA ATENDER ÀS NECESSIDADES DESTA PGJ/ MPAM,
UTILIZANDO ATA DE REGISTRO DE PREÇOS DO PREGÃO ELETRÔNICO Nº. 4.012/2016-CPL/MP/PGJ</t>
  </si>
  <si>
    <t>2017NE01381</t>
  </si>
  <si>
    <t>TAG COMERCIO DE TINTAS LTDA EPP</t>
  </si>
  <si>
    <t>AQUISIÇÃO DE MATERIAL ELÉTRICO, PARA ATENDER ÀS NECESSIDADES DESTA PGJ/ MPAM, 
UTILIZANDO ATA DE REGISTRO DE PREÇOS DO PREGÃO ELETRÔNICO Nº. 4.012/2016-CPL/MP/PGJ,</t>
  </si>
  <si>
    <t>2017NE01382</t>
  </si>
  <si>
    <t>ANDRE LUIZ ALVES MONTE - ME</t>
  </si>
  <si>
    <t>09068212000185</t>
  </si>
  <si>
    <t>AQUISIÇÃO DE MATERIAL ELÉTRICO</t>
  </si>
  <si>
    <t>2017NE01449</t>
  </si>
  <si>
    <t>G P A GERENCIAMENTO E PROJETOS LTDA ME</t>
  </si>
  <si>
    <t>AQUISIÇÃO DE MATERIAL ELÉTRICO, PARA ATENDER ÀS NECESSIDADES DESTA PGJ/ MPAM, UTILIZANDO ATA DE REGISTRO DE PREÇOS DO PREGÃO ELETRÔNICO Nº. 4.012/2016-CPL/MP/PGJ.</t>
  </si>
  <si>
    <t>2017NE01450</t>
  </si>
  <si>
    <t>AQUISIÇÃO DE MATERIAL ELÉTRICO, PARA ATENDER ÀS NECESSIDADES DESTA PGJ/ MPAM,
UTILIZANDO ATA DE REGISTRO DE PREÇOS DO PREGÃO ELETRÔNICO Nº. 4.012/2016-CPL/MP/PGJ,</t>
  </si>
  <si>
    <t>2017NE01451</t>
  </si>
  <si>
    <t>2017NE01452</t>
  </si>
  <si>
    <t>MORK SOLAR PRODUTOS E SERVIÇOS ELETRICOS LTDA ME</t>
  </si>
  <si>
    <t>2017NEO1453</t>
  </si>
  <si>
    <t>R M MACHADO E CIA LTDA</t>
  </si>
  <si>
    <t>01742429000117</t>
  </si>
  <si>
    <t xml:space="preserve"> - CONTRATAÇÃO DE SERVIÇOS DE BUFÊ (CAFÉ DA MANHÃ), A FIM DE ATENDER DEMANDA DO  CAOCRIMO/GAECO-AM</t>
  </si>
  <si>
    <t>2017NE01486</t>
  </si>
  <si>
    <t>ACRÉSCIMO DE 30 (TRINTA) VAGAS NA QUANTIDADE DE VAGAS DE ESTÁGIO ORIGINALMENTE CONTRATADA, PARA ATENDIMENTO DAS NECESSIDADES DA PROCURADORA-GERAL DE JUSTIÇA DO ESTADO DO AMAZONAS</t>
  </si>
  <si>
    <t>2017NE01487</t>
  </si>
  <si>
    <t>AMAZONAS GOVERNO DO ESTADO</t>
  </si>
  <si>
    <t>CELEBRAÇÃO DE CONVÊNIO ENTRE O MINISTÉRIO PÚBLICO DO ESTADO DO AMAZONAS E O GOVERNO
DO ESTADO, POR MEIO DA POLÍCIA CIVIL DO ESTADO DO AMAZONAS, VISANDO CESSÃO DO
INVESTIGADOR MILTON SPOSITO NETO, POR UM PERÍODO DE 12 (MESES),</t>
  </si>
  <si>
    <t>2017NE01488</t>
  </si>
  <si>
    <t xml:space="preserve"> - SERVIÇO DE BUFÊ (BRUNCH), TENDO EM VISTA O EVENTO DE COMEMORAÇÃO AO DIA NACIONAL DO MINISTÉRIO PÚBLICO</t>
  </si>
  <si>
    <t>2017NE01496</t>
  </si>
  <si>
    <t>GRAFICA E EDITORA RAPHAELA LTDA - EPP</t>
  </si>
  <si>
    <t xml:space="preserve"> - AQUISIÇÃO DE BANNER PARA ATENDER ÀS NECESSIDADES DA PGJ/AM</t>
  </si>
  <si>
    <t>2017NE01508</t>
  </si>
  <si>
    <t xml:space="preserve"> - CONTRATAÇÃO DE EMPRESA ESPECIALIZADA PARA PRESTAÇÃO DE SERVIÇO DE EXECUÇÃO DE SISTEMA DE INFORMAÇÃO, COMPREENDENDO GESTÃO E PROCESSAMENTO DE FOLHA DE PAGAMENTO E RECURSOS HUMANOS (PRODAM RH)</t>
  </si>
  <si>
    <t>2017NE01591</t>
  </si>
  <si>
    <t>PRESTAÇÃO DE SERVIÇOS DE CONSTRUÇÃO DE 
EDIFICAÇÃO DESTINADA À INSTALAÇÃO DAS PROMOTORIAS DE JUSTIÇA DA COMARCA DE BOCA DO
ACRE/AM, EM TERRENO LOCALIZADO NA RUA JÚLIO TOA, S/N, NO PLATÔ DO PIQUIÁ, BOCA DO
ACRE/AM,</t>
  </si>
  <si>
    <t>3-Tomada de Preço</t>
  </si>
  <si>
    <t>2017NE01593</t>
  </si>
  <si>
    <t>TELEMAR NORTE LESTE S/A</t>
  </si>
  <si>
    <t>REFERENTE A CONTRATAÇÃO DE EMPRESA ESPECIALIZADA
PARA PRESTAÇÃO DE SERVIÇO TELEFÔNICO FIXO COMUTADO (STFC ANALÓGICO), NAS MODALIDADES
LOCAL, CAPITAL E INTERIOR, POR UM PERÍODO DE 12 MESES, COMPREENDENDO:</t>
  </si>
  <si>
    <t>2017NE00020</t>
  </si>
  <si>
    <t>REFERENTE A PRORROGAÇÃO DO CONTRATO ADMINISTRATIVO Nº 009/2015-MP/PGJ, QUE TEM POR
OBJETO A LOCAÇÃO DE IMÓVEL SITUADO À AV. ANDRÉ ARAÚJO, Nº 129 - ADRIANÓPOLIS, PARA
INSTALAÇÃO DE ÓRGÃOS DESTA PROCURADORIA-GERAL DE JUSTIÇA/ MINISTÉRIO PÚBLICO DO
ESTADO DO AMAZONAS, POR UM PERÍODO DE 24 (VINTE E QUATRO) MESES.</t>
  </si>
  <si>
    <t>2017NE00405</t>
  </si>
  <si>
    <t>EMPRESA JORNAL DO COMÉRCIO</t>
  </si>
  <si>
    <t>REFERENTE A PRORROGAÇÃO DO CONTRATO ADMINISTRATIVO Nº 008/2015 POR MEIO
DO 2º TERMO ADITIVO, PARA PRESTAÇÃO DE SERVIÇOS DE PUBLICAÇÃO DOS ATOS OFICIAIS E NOTAS
DE INTERESSE PÚBLICO EM JORNAL DIÁRIO DE GRANDE CIRCULAÇÃO NO ESTADO DO AMAZONAS,
PARA ATENDER ÀS NECESSIDADES DA PROCURADORIA-GERAL DE JUSTIÇA/ MINISTÉRIO PÚBLICO DO
ESTADO DO AMAZONAS,</t>
  </si>
  <si>
    <t>2017NE00417</t>
  </si>
  <si>
    <t>FRANCISCO W A JUNIOR ENGENHARIA AMBIENTAL</t>
  </si>
  <si>
    <t>REFERENTE A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</si>
  <si>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2017NE00519</t>
  </si>
  <si>
    <t>AKO ADMINISTRADORA DE IMOVEIS LTDA</t>
  </si>
  <si>
    <t>REFERENTE A PRORROGAÇÃO DO CONTRATO ADMINISTRATIVO Nº 011/2015, QUE TEM POR OBJETO A
LOCAÇÃO DE IMÓVEL SITUADO NO 2º PAVIMENTO DO EMPREENDIMENTO SHOPPING CIDADE LESTE NO
BAIRRO TANCREDO NEVES, AV. AUTAZ MIRIM, Nº 282,</t>
  </si>
  <si>
    <t>2017NE00614</t>
  </si>
  <si>
    <t>PRORROGAÇÃO DO CONTRATO ADMINISTRATIVO Nº 009/2016, ATRAVÉS DE SEU 3º TERMO ADITIVO, 
VISANDO À PRESTAÇÃO DE SERVIÇOS DE INTERNET VIA LINK DEDICADO DE DADOS COM
CONECTIVIDADE IP, PARA AS UNIDADES JURISDICIONADAS DESTA PGJ/MPAM</t>
  </si>
  <si>
    <t>2017NE00978</t>
  </si>
  <si>
    <t>CONTRATAÇÃO DE EMPRESA ESPECIALIZADA PARA FORNECIMENTO E INSTALAÇÃO DE DIVISÓRIAS, 
UTILIZANDO ATA DE REGISTRO DE PREÇOS DO PREGÃO ELETRÔNICO Nº 4.015/2016-CPL/MP/PGJ,</t>
  </si>
  <si>
    <t>2017NE01023</t>
  </si>
  <si>
    <t>UATUMÃ EMPREENDIMENTOS TURISTICOS LTDA</t>
  </si>
  <si>
    <t>ADITAMENTO DE 20% DO VALOR TOTAL DO CONTRATO ADMINISTRATIVO DE Nº 021/2016-MP/PGJ, 
DECORRENTE DO PREGÃO PRESENCIAL Nº 5.003/2016, ATRAVÉS DE SEU 1º TERMO ADITIVO, VISANDO À
PRESTAÇÃO DE SERVIÇOS DE AGENCIAMENTO DE VIAGEM,</t>
  </si>
  <si>
    <t>2017NE01075</t>
  </si>
  <si>
    <t>AQUISIÇÃO DE SUPRIMENTO DE IMPRESSÃO, PARA ATENDER ÀS NECESSIDADES DESTA PGJ/ MPAM, 
UTILIZANDO ATA DE REGISTRO DE PREÇOS DO PREGÃO ELETRÔNICO Nº. 4.016/2016-CPL/MP/PGJ,</t>
  </si>
  <si>
    <t>2017NE01080</t>
  </si>
  <si>
    <t>TALENTOS SERVIÇOS DE PRE-IMPRESSÃO LTDA</t>
  </si>
  <si>
    <t>AQUISIÇÃO DE PLACA DE MESA, EM ACRILICO, FRENTE: 30X9,5 CM , BASE: 30X7 CM, COM DETALHES EM 
METAL DOURADO E LETRAS EM AUTO-RELEVO DOURADAS, APLICAÇÃO DO BRASÃO DO MINISTÉRIO
PÚBLICO EM METAL, CONFORME MODELO, UTILIZANDO ATA DE REGISTRO DE PREÇOS DO PREGÃO
ELETRÔNICO Nº 4.010/2017-CPL/MP/PGJ,</t>
  </si>
  <si>
    <t>2017NE01081</t>
  </si>
  <si>
    <t>DN AZEVEDO LTDA</t>
  </si>
  <si>
    <t>AQUISIÇÃO DE MOBILIÁRIO EM GERAL PARA ATENDER ÀS NECESSIDADES DESTA PGJ/ MPAM, 
UTILIZANDO ATA DE REGISTRO DE PREÇOS DO PREGÃO ELETRÔNICO Nº. 4.007/2017-CPL/MP/PGJ,</t>
  </si>
  <si>
    <t>2017NE01188</t>
  </si>
  <si>
    <t>FN DE ALMEIDA EPP</t>
  </si>
  <si>
    <t>AQUISIÇÃO DE MOBILIÁRIO UTILIZANDO ATA DE REGISTRO DE PREÇOS DO PE Nº. 4.007/2017</t>
  </si>
  <si>
    <t>2017NE01189</t>
  </si>
  <si>
    <t>AQUISIÇÃO DE MOBILIÁRIO VIA ATA DE REGISTRO DE PREÇOS DO PE Nº 4.007/2017-CPL/MP/PGJ,</t>
  </si>
  <si>
    <t>2017NE01204</t>
  </si>
  <si>
    <t>S DE O PEDROSA-ME</t>
  </si>
  <si>
    <t>AQUISIÇÃO DE MATERIAIS DE EXPEDIENTE, UTILIZANDO ATA DE REGISTRO DE PREÇOS DO PREGÃO
ELETRÔNICO Nº 4.006/2017-CPL/MP/PGJ,</t>
  </si>
  <si>
    <t>2017NE01316</t>
  </si>
  <si>
    <t>CONTRATAÇÃO DE SERVIÇOS GRÁFICOS, TENDO EM VISTA A REALIZAÇÃO DO XV CONCURSO DO JÚRI 
SIMULADO DO MINISTÉRIO PÚBLICO DO AMAZONAS, UTILIZANDO ATA DE REGISTRO DE PREÇOS DO
P R E G Ã O E L E T R Ô N I C O N º 4 . 0 1 0 / 2 0 1 7 - C P L / M P / P G J ,</t>
  </si>
  <si>
    <t>2017NE01221</t>
  </si>
  <si>
    <t xml:space="preserve">ANDRÉ DE VASCONCELOS </t>
  </si>
  <si>
    <t>AQUISIÇÃO DE ELETRODOMÉSTICOS PARA ATENDER ÀS NECESSIDADES DA PROCURADORIA-GERAL 
DE JUSTIÇA / MPAM, UTILIZANDO ATA DE REGISTRO DE PREÇOS DO PREGÃO ELETRÔNICO Nº
4 . 0 1 4 / 2 0 1 6 - C P L / M P / P G J ,</t>
  </si>
  <si>
    <t>2017NE01329</t>
  </si>
  <si>
    <t>OPC DISTRIBUIDORA LTDA</t>
  </si>
  <si>
    <t>AQUISIÇÃO DE MATERIAL DE HIGIENE E LIMPEZA PARA ATENDER ÀS NECESSIDADES DESTA PGJ/MPAM, 
UTILIZANDO ATA DE REGISTRO DE PREÇOS DO PREGÃO ELETRÔNICO Nº. 4.015/2017-CPL/MP/PGJ,</t>
  </si>
  <si>
    <t>2017NE01331</t>
  </si>
  <si>
    <t>AQUISIÇÃO DE MATERIAL DE EXPEDIENTE PARA ATENDER ÀS NECESSIDADES DESTA PGJ/ MPAM,
UTILIZANDO ATA DE REGISTRO DE PREÇOS DO PREGÃO ELETRÔNICO Nº 4.015/2017-CPL/MP/PGJ</t>
  </si>
  <si>
    <t>2017NE01332</t>
  </si>
  <si>
    <t>PORT DISTRIBUIDORA DE INFORMATICA E PAPELARIA</t>
  </si>
  <si>
    <t>AQUISIÇÃO DE SUPRIMENTOS DE IMPRESSÃO, PARA ATENDER ÀS NECESSIDADES DESTA PGJ/ MPAM,
UTILIZANDO ATA DE REGISTRO DE PREÇOS DO PREGÃO ELETRÔNICO Nº. 4.016/2016-CPL/MP/PGJ</t>
  </si>
  <si>
    <t>2017NE01444</t>
  </si>
  <si>
    <t>4R2 COMERCIO DE MATERIAIS E SERVIÇOS DE CONSTRUÇÃO</t>
  </si>
  <si>
    <t>AQUISIÇÃO DE MATERIAL ELÉTRICO, PARA ATENDER ÀS NECESSIDADES DESTA PGJ/ MPAM, 
UTILIZANDO ATA DE REGISTRO DE PREÇOS DO PREGÃO ELETRÔNICO Nº. 4.012/2016-CPL/MP/PGJ</t>
  </si>
  <si>
    <t>2017NE01448</t>
  </si>
  <si>
    <t>SOLO NETWORK BRASIL S/A</t>
  </si>
  <si>
    <t>CONTRATAÇÃO DECORRENTE DO PREGÃO ELETRÔNICO Nº 4.023/2017-CPL/MP/PGJ, DE EMPRESA 
ESPECIALIZADA PARA FORNECIMENTO DE LICENÇAS DE RENOVAÇÃO DO SOFTWARE ADOBE CREATIVE
CLOUD, INCLUINDO SUPORTE TÉCNICO, GARANTIA E ATUALIZAÇÕES, VISANDO ATENDER ÀS
NECESSIDADES DA PROCURADORIA-GERAL DE JUSTIÇA DO ESTADO DO AMAZONAS</t>
  </si>
  <si>
    <t>2017NE01489</t>
  </si>
  <si>
    <t>CELIA DE JESUS MOREIRA MARQUES</t>
  </si>
  <si>
    <t>AQUISIÇÃO DE LÂMPADAS E OUTROS MATERIAIS ELÉTRICOS, PARA ATENDER ÀS NECESSIDADES 
DESTA PGJ/MPAM, UTILIZANDO ATA DE REGISTRO DE PREÇOS DO PREGÃO ELETRÔNICO Nº. 4.019/2017-
CPL/MP/PGJ, CONFORME NAD Nº 263/2017,</t>
  </si>
  <si>
    <t>2017NE01473</t>
  </si>
  <si>
    <t>ADITIVO DO CONTRATO ADMINISTRATIVO Nº 024/2017-MP/PGJ, DECORRENTE DO PREGÃO PRESENCIAL 
Nº 5.008/2017-CPL/MP/PGJ, VISANDO À CONTRATAÇÃO DE EMPRESA ESPECIALIZADA PARA PRESTAÇÃO
DE SERVIÇOS DE REFORMA DE EDIFICAÇÃO DESTINADA A INSTALAR A PROMOTORIA DE JUSTIÇA DE
ALVARÃES / AM, COM FORNECIMENTO TOTAL DE MÃO DE OBRA, FERRAMENTAS, EQUIPAMENTOS,
MATERIAIS DE CONSUMO E MATERIAIS DE REPOSIÇÃO NECESSÁRIOS</t>
  </si>
  <si>
    <t>2017NE01516</t>
  </si>
  <si>
    <t>CONTRATAÇÃO DE EMPRESA ESPECIALIZADA NA PRESTAÇÃO DE SERVIÇOS DE ACESSO À INTERNET, 
NA MODALIDADE LINK DEDICADO DE DADOS COM CONECTIVIDADE IP, PELO PERÍODO DE 12 (DOZE)
MESES,</t>
  </si>
  <si>
    <t>2017NE01199</t>
  </si>
  <si>
    <t>ORACLE DO BRASIL SISTEMAS LTDA</t>
  </si>
  <si>
    <t>PRESTAÇÃO DE SERVIÇOS DE SUPORTE E ATUALIZAÇÕES PARA LICENÇA ORACLE DATABASE 11G STANDARD</t>
  </si>
  <si>
    <t>2017NE00171</t>
  </si>
  <si>
    <t>D&amp;L SERVIÇOS DE APOIO ADMINISTRATIVO LTDA EPP</t>
  </si>
  <si>
    <t>REFERENTE A PRORROGAÇÃO DO CONTRATO ADMINISTRATIVO DE Nº 007/2015- MP/PGJ, REFERENTE À PRESTAÇÃO DE SERVIÇOS DE FORNECIMENTO DE MÃO DE OBRA TERCEIRIZADA PARA LIMPEZA E CONSERVAÇÃO PREDIAL</t>
  </si>
  <si>
    <t>2017NE00266</t>
  </si>
  <si>
    <t>MARLISON BARRAL DE AZEVEDO</t>
  </si>
  <si>
    <t>CONTRATAÇÃO DE PROFISSIONAL ESPECIALIZADO PARA MINISTRAR O CURSO BÁSICO E ESPECÍFICO DE LIBRAS, TURMA COM 30 ALUNOS</t>
  </si>
  <si>
    <t>2017NE00899</t>
  </si>
  <si>
    <t>PRESTAÇÃO DE SERVIÇOS DE MANUTENÇÃO CORRETIVA  ATRAVÉS DA EXTENSÃO DA GARANTIA DE COMPUTADORES ALL-IN-ONE DELL, MODELO OPTIPLEX 9020</t>
  </si>
  <si>
    <t>2017NE01034</t>
  </si>
  <si>
    <t>BELLINEA INDUSTRIA E COMERCIO DE MOVEIS LTDA EPP</t>
  </si>
  <si>
    <t>AQUISIÇÃO DE MOBILIÁRIO GERAL, PARA ATENDER ÀS NECESSIDADES DESTA PGJ/ MPAM, UTILIZANDO ATA DE REGISTRO DE PREÇOS DO PREGÃO ELETRÔNICO Nº. 4.007/2017-CPL/MP/PGJ</t>
  </si>
  <si>
    <t>2017NE01200</t>
  </si>
  <si>
    <t>AQUISIÇÃO DE MOBILIÁRIO UTILIZANDO ATA DE REGISTRO DE PREÇOS DO PE Nº. 4.007/2017 CPL/MP/PGJ</t>
  </si>
  <si>
    <t>2017NE01266</t>
  </si>
  <si>
    <t>ARMANDO MONTEIRO MAIA FILHO</t>
  </si>
  <si>
    <t>CONTRATAÇÃO DE EMPRESA ESPECIALIZADA PARA PRESTAÇÃO DE SERVIÇO DE MANUTENÇÃO DA TELA ELÉTRICA DE PROJEÇÃO 161" ASPECTO 16:9 TENSIONADA</t>
  </si>
  <si>
    <t>2017NE01454</t>
  </si>
  <si>
    <t>JULEAN DECORAÇÕES LTDA ME</t>
  </si>
  <si>
    <t>CONTRATAÇÃO DE EMPRESA ESPECIALIZADA PARA FORNECIMENTO E INSTALAÇÃO DE DIVISÓRIAS, 
UTILIZANDO ATA DE REGISTRO DE PREÇOS DO PREGÃO ELETRÔNICO Nº 4.009/2017-CPL/MP/PGJ,</t>
  </si>
  <si>
    <t>2017NE01180</t>
  </si>
  <si>
    <t>2017NE01181</t>
  </si>
  <si>
    <t>PRORROGAÇÃO DO CONTRATO ADMINISTRATIVO N.º 031/2016, DECORRENTE DA ADESÃO À ATA DE REGISTRO DE PREÇOS DO PREGÃO ELETRÔNICO Nº 09/2016-TRE/PA, PARA PRESTAÇÃO DE SERVIÇOS DE TELECOMUNICAÇÕES DE DADOS BIDIRECIONAL, VSAT, EM BANDA KU, COMPREENDENDO CONEXÕES IP PARA INTEGRAÇÃO DA PGJ/AM ÀS PROMOTORIAS DE JUSTIÇA NAS DIVERSAS REGIÕES DO ESTADO DO AMAZONAS</t>
  </si>
  <si>
    <t>2017NE01470</t>
  </si>
  <si>
    <t>EMPENHOS ANULADOS</t>
  </si>
  <si>
    <t>Anulação NE 264/2018</t>
  </si>
  <si>
    <t>2018NE00330</t>
  </si>
  <si>
    <t>Anulação NE 65/2018</t>
  </si>
  <si>
    <t>2018NE00464</t>
  </si>
  <si>
    <t>Anulação NE 59/2018</t>
  </si>
  <si>
    <t>2018NE00614</t>
  </si>
  <si>
    <t>Anulação NE 576/2018</t>
  </si>
  <si>
    <t>2018NE00779</t>
  </si>
  <si>
    <t>UG: 003701 - FUNDO DE APOIO DO MINISTÉRIO PÚBLICO DO AMAZONAS</t>
  </si>
  <si>
    <t>EMPENHOS E PAGAMENTOS POR FAVORECIDO MESES ANTERIORES</t>
  </si>
  <si>
    <t>QUADRO RESUMO</t>
  </si>
  <si>
    <t>EMPENHOS E PAGAMENTOS POR FAVORECIDO DO MÊS ATUAL</t>
  </si>
  <si>
    <t>EMPENHOS E PAGAMENTOS POR FAVORECIDO DOS MESES ANTERIORES</t>
  </si>
  <si>
    <t>EMPENHOS E PAGAMENTOS ANULADOS</t>
  </si>
  <si>
    <t>Fonte: SISTEMA AFI/SEFAZ</t>
  </si>
  <si>
    <t>Data da última atualização:  13/08/2018</t>
  </si>
  <si>
    <r>
      <rPr>
        <b/>
        <sz val="11"/>
        <color indexed="8"/>
        <rFont val="Arial1"/>
        <family val="0"/>
      </rPr>
      <t>FUNDAMENTO LEGAL:</t>
    </r>
    <r>
      <rPr>
        <sz val="11"/>
        <color indexed="8"/>
        <rFont val="Arial1"/>
        <family val="0"/>
      </rPr>
      <t xml:space="preserve"> Resolução CNMP nº 86/2012, art 5º, inciso I, alínea “d”</t>
    </r>
  </si>
</sst>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yy"/>
    <numFmt numFmtId="165" formatCode="&quot; R$ &quot;* #,##0.00\ ;&quot;-R$ &quot;* #,##0.00\ ;&quot; R$ &quot;* \-#\ ;@\ "/>
    <numFmt numFmtId="166" formatCode="* #,##0.00\ ;\-* #,##0.00\ ;* \-#\ ;@\ "/>
    <numFmt numFmtId="167" formatCode="[$R$-416]\ #,##0.00;[Red]\-[$R$-416]\ #,##0.00"/>
    <numFmt numFmtId="168" formatCode="&quot;R$ &quot;#,##0.00;[Red]&quot;R$ &quot;#,##0.00"/>
  </numFmts>
  <fonts count="64">
    <font>
      <sz val="11"/>
      <color indexed="8"/>
      <name val="ARIAL"/>
      <family val="2"/>
    </font>
    <font>
      <sz val="10"/>
      <name val="Arial"/>
      <family val="0"/>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sz val="10"/>
      <color indexed="8"/>
      <name val="Arial"/>
      <family val="2"/>
    </font>
    <font>
      <sz val="13"/>
      <color indexed="8"/>
      <name val="ARIAL"/>
      <family val="2"/>
    </font>
    <font>
      <b/>
      <sz val="13"/>
      <color indexed="53"/>
      <name val="Arial1"/>
      <family val="0"/>
    </font>
    <font>
      <b/>
      <sz val="13"/>
      <color indexed="8"/>
      <name val="Arial1"/>
      <family val="0"/>
    </font>
    <font>
      <b/>
      <sz val="13"/>
      <color indexed="8"/>
      <name val="ARIAL"/>
      <family val="2"/>
    </font>
    <font>
      <b/>
      <sz val="13"/>
      <color indexed="9"/>
      <name val="Arial1"/>
      <family val="0"/>
    </font>
    <font>
      <sz val="13"/>
      <color indexed="8"/>
      <name val="Times New Roman"/>
      <family val="1"/>
    </font>
    <font>
      <sz val="13"/>
      <name val="Times New Roman"/>
      <family val="1"/>
    </font>
    <font>
      <sz val="13"/>
      <name val="Arial"/>
      <family val="2"/>
    </font>
    <font>
      <sz val="12"/>
      <name val="Times New Roman"/>
      <family val="1"/>
    </font>
    <font>
      <b/>
      <sz val="13"/>
      <color indexed="53"/>
      <name val="Arial"/>
      <family val="2"/>
    </font>
    <font>
      <b/>
      <sz val="13"/>
      <name val="Arial"/>
      <family val="2"/>
    </font>
    <font>
      <sz val="13"/>
      <name val="Arial-Narrow+2"/>
      <family val="0"/>
    </font>
    <font>
      <sz val="13"/>
      <color indexed="8"/>
      <name val="Arial1"/>
      <family val="0"/>
    </font>
    <font>
      <b/>
      <sz val="13"/>
      <color indexed="16"/>
      <name val="ARIAL"/>
      <family val="2"/>
    </font>
    <font>
      <b/>
      <sz val="11"/>
      <color indexed="8"/>
      <name val="Arial1"/>
      <family val="0"/>
    </font>
    <font>
      <sz val="11"/>
      <color indexed="8"/>
      <name val="Arial1"/>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8"/>
      </bottom>
    </border>
    <border>
      <left>
        <color indexed="63"/>
      </left>
      <right>
        <color indexed="63"/>
      </right>
      <top style="double">
        <color indexed="52"/>
      </top>
      <bottom style="thin">
        <color indexed="8"/>
      </bottom>
    </border>
  </borders>
  <cellStyleXfs count="7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1" fillId="0" borderId="0" applyNumberFormat="0" applyFill="0" applyBorder="0" applyProtection="0">
      <alignment vertical="top"/>
    </xf>
    <xf numFmtId="0" fontId="12" fillId="20" borderId="0" applyNumberFormat="0" applyBorder="0" applyProtection="0">
      <alignment vertical="top"/>
    </xf>
    <xf numFmtId="0" fontId="12" fillId="21" borderId="0" applyNumberFormat="0" applyBorder="0" applyProtection="0">
      <alignment vertical="top"/>
    </xf>
    <xf numFmtId="0" fontId="11" fillId="22" borderId="0" applyNumberFormat="0" applyBorder="0" applyProtection="0">
      <alignment vertical="top"/>
    </xf>
    <xf numFmtId="0" fontId="9" fillId="23" borderId="0" applyNumberFormat="0" applyBorder="0" applyProtection="0">
      <alignment vertical="top"/>
    </xf>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0" borderId="3" applyNumberFormat="0" applyFill="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53" fillId="33" borderId="1" applyNumberFormat="0" applyAlignment="0" applyProtection="0"/>
    <xf numFmtId="0" fontId="10" fillId="34" borderId="0" applyNumberFormat="0" applyBorder="0" applyProtection="0">
      <alignment vertical="top"/>
    </xf>
    <xf numFmtId="0" fontId="6" fillId="0" borderId="0" applyNumberFormat="0" applyFill="0" applyBorder="0" applyProtection="0">
      <alignment vertical="top"/>
    </xf>
    <xf numFmtId="0" fontId="7" fillId="35" borderId="0" applyNumberFormat="0" applyBorder="0" applyProtection="0">
      <alignment vertical="top"/>
    </xf>
    <xf numFmtId="0" fontId="2" fillId="0" borderId="0" applyNumberFormat="0" applyFill="0" applyBorder="0" applyProtection="0">
      <alignment vertical="top"/>
    </xf>
    <xf numFmtId="0" fontId="3" fillId="0" borderId="0" applyNumberFormat="0" applyFill="0" applyBorder="0" applyProtection="0">
      <alignment vertical="top"/>
    </xf>
    <xf numFmtId="0" fontId="4" fillId="0" borderId="0" applyNumberFormat="0" applyFill="0" applyBorder="0" applyProtection="0">
      <alignment vertical="top"/>
    </xf>
    <xf numFmtId="0" fontId="54" fillId="36" borderId="0" applyNumberFormat="0" applyBorder="0" applyAlignment="0" applyProtection="0"/>
    <xf numFmtId="165" fontId="1" fillId="0" borderId="0" applyFill="0" applyBorder="0" applyProtection="0">
      <alignment vertical="top"/>
    </xf>
    <xf numFmtId="42" fontId="1" fillId="0" borderId="0" applyFill="0" applyBorder="0" applyAlignment="0" applyProtection="0"/>
    <xf numFmtId="0" fontId="55" fillId="37" borderId="0" applyNumberFormat="0" applyBorder="0" applyAlignment="0" applyProtection="0"/>
    <xf numFmtId="0" fontId="8" fillId="38" borderId="0" applyNumberFormat="0" applyBorder="0" applyProtection="0">
      <alignment vertical="top"/>
    </xf>
    <xf numFmtId="0" fontId="13" fillId="0" borderId="0">
      <alignment vertical="top"/>
      <protection/>
    </xf>
    <xf numFmtId="0" fontId="0" fillId="39" borderId="4" applyNumberFormat="0" applyFont="0" applyAlignment="0" applyProtection="0"/>
    <xf numFmtId="0" fontId="5" fillId="38" borderId="5" applyNumberFormat="0" applyProtection="0">
      <alignment vertical="top"/>
    </xf>
    <xf numFmtId="9" fontId="1" fillId="0" borderId="0" applyFill="0" applyBorder="0" applyAlignment="0" applyProtection="0"/>
    <xf numFmtId="0" fontId="56" fillId="25" borderId="6" applyNumberFormat="0" applyAlignment="0" applyProtection="0"/>
    <xf numFmtId="41" fontId="1" fillId="0" borderId="0" applyFill="0" applyBorder="0" applyAlignment="0" applyProtection="0"/>
    <xf numFmtId="0" fontId="0" fillId="0" borderId="0" applyNumberFormat="0" applyFill="0" applyBorder="0" applyProtection="0">
      <alignment vertical="top"/>
    </xf>
    <xf numFmtId="0" fontId="0" fillId="0" borderId="0" applyNumberFormat="0" applyFill="0" applyBorder="0" applyProtection="0">
      <alignment vertical="top"/>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166" fontId="1" fillId="0" borderId="0" applyFill="0" applyBorder="0" applyProtection="0">
      <alignment vertical="top"/>
    </xf>
    <xf numFmtId="0" fontId="9" fillId="0" borderId="0" applyNumberFormat="0" applyFill="0" applyBorder="0" applyProtection="0">
      <alignment vertical="top"/>
    </xf>
  </cellStyleXfs>
  <cellXfs count="131">
    <xf numFmtId="0" fontId="0" fillId="0" borderId="0" xfId="0" applyAlignment="1">
      <alignment vertical="top"/>
    </xf>
    <xf numFmtId="0" fontId="14" fillId="0" borderId="0" xfId="0" applyNumberFormat="1" applyFont="1" applyAlignment="1">
      <alignment vertical="center" wrapText="1"/>
    </xf>
    <xf numFmtId="0" fontId="14" fillId="0" borderId="0" xfId="0" applyNumberFormat="1" applyFont="1" applyAlignment="1">
      <alignment horizontal="center" vertical="center" wrapText="1"/>
    </xf>
    <xf numFmtId="0" fontId="14" fillId="40" borderId="0" xfId="0" applyNumberFormat="1" applyFont="1" applyFill="1" applyBorder="1" applyAlignment="1">
      <alignment vertical="center" wrapText="1"/>
    </xf>
    <xf numFmtId="0" fontId="14" fillId="40" borderId="11" xfId="0" applyNumberFormat="1" applyFont="1" applyFill="1" applyBorder="1" applyAlignment="1">
      <alignment vertical="center" wrapText="1"/>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8" fillId="41" borderId="13" xfId="0" applyNumberFormat="1" applyFont="1" applyFill="1" applyBorder="1" applyAlignment="1">
      <alignment horizontal="center" vertical="center" wrapText="1"/>
    </xf>
    <xf numFmtId="0" fontId="18" fillId="41" borderId="14" xfId="0" applyNumberFormat="1" applyFont="1" applyFill="1" applyBorder="1" applyAlignment="1">
      <alignment horizontal="center" vertical="center" wrapText="1"/>
    </xf>
    <xf numFmtId="0" fontId="16" fillId="40" borderId="0" xfId="0" applyNumberFormat="1" applyFont="1" applyFill="1" applyBorder="1" applyAlignment="1">
      <alignment horizontal="center" vertical="center" wrapText="1"/>
    </xf>
    <xf numFmtId="0" fontId="16" fillId="40" borderId="11" xfId="0" applyNumberFormat="1" applyFont="1" applyFill="1" applyBorder="1" applyAlignment="1">
      <alignment horizontal="center" vertical="center" wrapText="1"/>
    </xf>
    <xf numFmtId="0" fontId="16" fillId="0" borderId="0" xfId="0" applyNumberFormat="1" applyFont="1" applyAlignment="1">
      <alignment horizontal="center" vertical="center" wrapText="1"/>
    </xf>
    <xf numFmtId="0" fontId="19" fillId="0" borderId="15" xfId="0" applyFont="1" applyFill="1" applyBorder="1" applyAlignment="1">
      <alignment vertical="top"/>
    </xf>
    <xf numFmtId="1" fontId="19" fillId="0" borderId="15" xfId="0" applyNumberFormat="1" applyFont="1" applyFill="1" applyBorder="1" applyAlignment="1">
      <alignment vertical="top"/>
    </xf>
    <xf numFmtId="0" fontId="19" fillId="0" borderId="15" xfId="0" applyFont="1" applyFill="1" applyBorder="1" applyAlignment="1">
      <alignment horizontal="justify" vertical="top" wrapText="1"/>
    </xf>
    <xf numFmtId="0" fontId="20"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top"/>
    </xf>
    <xf numFmtId="165" fontId="21" fillId="0" borderId="15" xfId="56" applyFont="1" applyFill="1" applyBorder="1" applyProtection="1">
      <alignment vertical="top"/>
      <protection/>
    </xf>
    <xf numFmtId="0" fontId="21" fillId="0" borderId="0" xfId="0" applyFont="1" applyFill="1" applyBorder="1" applyAlignment="1">
      <alignment vertical="top"/>
    </xf>
    <xf numFmtId="0" fontId="21" fillId="0" borderId="11" xfId="0" applyFont="1" applyFill="1" applyBorder="1" applyAlignment="1">
      <alignment vertical="top"/>
    </xf>
    <xf numFmtId="0" fontId="21" fillId="42" borderId="0" xfId="0" applyFont="1" applyFill="1" applyBorder="1" applyAlignment="1">
      <alignment vertical="top"/>
    </xf>
    <xf numFmtId="0" fontId="14" fillId="43" borderId="15" xfId="0" applyFont="1" applyFill="1" applyBorder="1" applyAlignment="1">
      <alignment vertical="top"/>
    </xf>
    <xf numFmtId="0" fontId="20" fillId="0" borderId="15" xfId="0" applyFont="1" applyFill="1" applyBorder="1" applyAlignment="1">
      <alignment horizontal="justify" vertical="top" wrapText="1"/>
    </xf>
    <xf numFmtId="1" fontId="19" fillId="0" borderId="16" xfId="0" applyNumberFormat="1" applyFont="1" applyFill="1" applyBorder="1" applyAlignment="1">
      <alignment vertical="top"/>
    </xf>
    <xf numFmtId="0" fontId="19" fillId="0" borderId="16" xfId="0" applyFont="1" applyFill="1" applyBorder="1" applyAlignment="1">
      <alignment horizontal="center" vertical="top"/>
    </xf>
    <xf numFmtId="165" fontId="21" fillId="0" borderId="16" xfId="56" applyFont="1" applyFill="1" applyBorder="1" applyProtection="1">
      <alignment vertical="top"/>
      <protection/>
    </xf>
    <xf numFmtId="0" fontId="19" fillId="0" borderId="16" xfId="0" applyFont="1" applyFill="1" applyBorder="1" applyAlignment="1">
      <alignment horizontal="justify" vertical="top" wrapText="1"/>
    </xf>
    <xf numFmtId="0" fontId="20" fillId="0" borderId="16" xfId="0" applyNumberFormat="1" applyFont="1" applyFill="1" applyBorder="1" applyAlignment="1">
      <alignment horizontal="center" vertical="center" wrapText="1"/>
    </xf>
    <xf numFmtId="0" fontId="23" fillId="0" borderId="16" xfId="0" applyNumberFormat="1" applyFont="1" applyFill="1" applyBorder="1" applyAlignment="1">
      <alignment horizontal="right" vertical="top" wrapText="1"/>
    </xf>
    <xf numFmtId="0" fontId="14" fillId="44" borderId="16" xfId="0" applyNumberFormat="1" applyFont="1" applyFill="1" applyBorder="1" applyAlignment="1">
      <alignment vertical="top" wrapText="1"/>
    </xf>
    <xf numFmtId="0" fontId="14" fillId="44" borderId="16" xfId="0" applyNumberFormat="1" applyFont="1" applyFill="1" applyBorder="1" applyAlignment="1">
      <alignment horizontal="center" vertical="top" wrapText="1"/>
    </xf>
    <xf numFmtId="167" fontId="24" fillId="44" borderId="16" xfId="76" applyNumberFormat="1" applyFont="1" applyFill="1" applyBorder="1" applyAlignment="1" applyProtection="1">
      <alignment horizontal="right" vertical="top" wrapText="1"/>
      <protection/>
    </xf>
    <xf numFmtId="0" fontId="23" fillId="0" borderId="0" xfId="0" applyNumberFormat="1" applyFont="1" applyFill="1" applyBorder="1" applyAlignment="1">
      <alignment horizontal="right" vertical="top"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center" vertical="top" wrapText="1"/>
    </xf>
    <xf numFmtId="168" fontId="14" fillId="0" borderId="0" xfId="0" applyNumberFormat="1" applyFont="1" applyFill="1" applyBorder="1" applyAlignment="1">
      <alignment horizontal="center" vertical="top" wrapText="1"/>
    </xf>
    <xf numFmtId="168" fontId="14" fillId="0" borderId="0" xfId="0" applyNumberFormat="1" applyFont="1" applyFill="1" applyBorder="1" applyAlignment="1">
      <alignment vertical="top" wrapText="1"/>
    </xf>
    <xf numFmtId="0" fontId="18" fillId="41" borderId="13" xfId="0" applyNumberFormat="1" applyFont="1" applyFill="1" applyBorder="1" applyAlignment="1">
      <alignment horizontal="center" vertical="top" wrapText="1"/>
    </xf>
    <xf numFmtId="0" fontId="18" fillId="41" borderId="14" xfId="0" applyNumberFormat="1" applyFont="1" applyFill="1" applyBorder="1" applyAlignment="1">
      <alignment horizontal="center" vertical="top" wrapText="1"/>
    </xf>
    <xf numFmtId="0" fontId="14" fillId="43" borderId="0" xfId="0" applyFont="1" applyFill="1" applyBorder="1" applyAlignment="1">
      <alignment vertical="top"/>
    </xf>
    <xf numFmtId="0" fontId="14" fillId="43" borderId="11" xfId="0" applyFont="1" applyFill="1" applyBorder="1" applyAlignment="1">
      <alignment vertical="top"/>
    </xf>
    <xf numFmtId="0" fontId="19" fillId="0" borderId="17" xfId="0" applyFont="1" applyFill="1" applyBorder="1" applyAlignment="1">
      <alignment vertical="top"/>
    </xf>
    <xf numFmtId="0" fontId="19" fillId="0" borderId="16" xfId="0" applyFont="1" applyFill="1" applyBorder="1" applyAlignment="1">
      <alignment horizontal="justify" vertical="top" wrapText="1"/>
    </xf>
    <xf numFmtId="0" fontId="23" fillId="0" borderId="17" xfId="0" applyNumberFormat="1" applyFont="1" applyFill="1" applyBorder="1" applyAlignment="1">
      <alignment horizontal="right" vertical="top" wrapText="1"/>
    </xf>
    <xf numFmtId="0" fontId="14" fillId="0" borderId="0" xfId="0" applyNumberFormat="1" applyFont="1" applyAlignment="1">
      <alignment vertical="top" wrapText="1"/>
    </xf>
    <xf numFmtId="0" fontId="14" fillId="0" borderId="0" xfId="0" applyNumberFormat="1" applyFont="1" applyAlignment="1">
      <alignment horizontal="center" vertical="top" wrapText="1"/>
    </xf>
    <xf numFmtId="0" fontId="14" fillId="0" borderId="0" xfId="0" applyNumberFormat="1" applyFont="1" applyFill="1" applyAlignment="1">
      <alignment vertical="center" wrapText="1"/>
    </xf>
    <xf numFmtId="0" fontId="19" fillId="0" borderId="15" xfId="0" applyFont="1" applyFill="1" applyBorder="1" applyAlignment="1">
      <alignment vertical="center" wrapText="1"/>
    </xf>
    <xf numFmtId="1" fontId="19" fillId="0" borderId="15" xfId="0" applyNumberFormat="1" applyFont="1" applyFill="1" applyBorder="1" applyAlignment="1">
      <alignment vertical="center"/>
    </xf>
    <xf numFmtId="0" fontId="19" fillId="0" borderId="15" xfId="0" applyFont="1" applyFill="1" applyBorder="1" applyAlignment="1">
      <alignment horizontal="justify" vertical="center" wrapText="1"/>
    </xf>
    <xf numFmtId="0" fontId="19" fillId="0" borderId="15" xfId="0" applyFont="1" applyFill="1" applyBorder="1" applyAlignment="1">
      <alignment horizontal="center" vertical="center"/>
    </xf>
    <xf numFmtId="165" fontId="21" fillId="0" borderId="15" xfId="56" applyFont="1" applyFill="1" applyBorder="1" applyAlignment="1" applyProtection="1">
      <alignment vertical="center"/>
      <protection/>
    </xf>
    <xf numFmtId="0" fontId="21" fillId="0" borderId="0" xfId="0" applyFont="1" applyFill="1" applyBorder="1" applyAlignment="1">
      <alignment vertical="center"/>
    </xf>
    <xf numFmtId="0" fontId="21" fillId="0" borderId="11" xfId="0" applyFont="1" applyFill="1" applyBorder="1" applyAlignment="1">
      <alignment vertical="center"/>
    </xf>
    <xf numFmtId="0" fontId="23" fillId="40" borderId="16" xfId="0" applyNumberFormat="1" applyFont="1" applyFill="1" applyBorder="1" applyAlignment="1">
      <alignment horizontal="right" vertical="center" wrapText="1"/>
    </xf>
    <xf numFmtId="0" fontId="14" fillId="44" borderId="16" xfId="0" applyNumberFormat="1" applyFont="1" applyFill="1" applyBorder="1" applyAlignment="1">
      <alignment vertical="center" wrapText="1"/>
    </xf>
    <xf numFmtId="0" fontId="14" fillId="44" borderId="17" xfId="0" applyNumberFormat="1" applyFont="1" applyFill="1" applyBorder="1" applyAlignment="1">
      <alignment vertical="center" wrapText="1"/>
    </xf>
    <xf numFmtId="0" fontId="14" fillId="44" borderId="16" xfId="0" applyNumberFormat="1" applyFont="1" applyFill="1" applyBorder="1" applyAlignment="1">
      <alignment horizontal="center" vertical="center" wrapText="1"/>
    </xf>
    <xf numFmtId="0" fontId="14" fillId="44" borderId="18" xfId="0" applyNumberFormat="1" applyFont="1" applyFill="1" applyBorder="1" applyAlignment="1">
      <alignment horizontal="center" vertical="center" wrapText="1"/>
    </xf>
    <xf numFmtId="168" fontId="14" fillId="0" borderId="0" xfId="0" applyNumberFormat="1" applyFont="1" applyAlignment="1">
      <alignment vertical="center" wrapText="1"/>
    </xf>
    <xf numFmtId="0" fontId="14" fillId="0" borderId="15" xfId="0" applyFont="1" applyBorder="1" applyAlignment="1">
      <alignment vertical="top"/>
    </xf>
    <xf numFmtId="1" fontId="14" fillId="0" borderId="15" xfId="0" applyNumberFormat="1" applyFont="1" applyBorder="1" applyAlignment="1">
      <alignment vertical="top"/>
    </xf>
    <xf numFmtId="0" fontId="25" fillId="0" borderId="15" xfId="0" applyFont="1" applyFill="1" applyBorder="1" applyAlignment="1">
      <alignment vertical="top" wrapText="1"/>
    </xf>
    <xf numFmtId="0" fontId="14" fillId="0" borderId="15" xfId="0" applyFont="1" applyFill="1" applyBorder="1" applyAlignment="1">
      <alignment horizontal="center" vertical="top" wrapText="1"/>
    </xf>
    <xf numFmtId="0" fontId="21" fillId="0" borderId="15" xfId="0" applyFont="1" applyFill="1" applyBorder="1" applyAlignment="1">
      <alignment horizontal="center" vertical="top" wrapText="1"/>
    </xf>
    <xf numFmtId="0" fontId="14" fillId="0" borderId="15" xfId="0" applyFont="1" applyBorder="1" applyAlignment="1">
      <alignment horizontal="center" vertical="top"/>
    </xf>
    <xf numFmtId="165" fontId="21" fillId="0" borderId="15" xfId="56" applyFont="1" applyFill="1" applyBorder="1" applyAlignment="1" applyProtection="1">
      <alignment vertical="top" wrapText="1"/>
      <protection/>
    </xf>
    <xf numFmtId="165" fontId="21" fillId="0" borderId="19" xfId="56" applyFont="1" applyFill="1" applyBorder="1" applyAlignment="1" applyProtection="1">
      <alignment vertical="top" wrapText="1"/>
      <protection/>
    </xf>
    <xf numFmtId="165" fontId="21" fillId="0" borderId="16" xfId="56" applyFont="1" applyFill="1" applyBorder="1" applyAlignment="1" applyProtection="1">
      <alignment vertical="top" wrapText="1"/>
      <protection/>
    </xf>
    <xf numFmtId="165" fontId="21" fillId="0" borderId="17" xfId="56" applyFont="1" applyFill="1" applyBorder="1" applyAlignment="1" applyProtection="1">
      <alignment vertical="top" wrapText="1"/>
      <protection/>
    </xf>
    <xf numFmtId="0" fontId="23" fillId="40" borderId="15" xfId="0" applyNumberFormat="1" applyFont="1" applyFill="1" applyBorder="1" applyAlignment="1">
      <alignment horizontal="right" vertical="center" wrapText="1"/>
    </xf>
    <xf numFmtId="0" fontId="14" fillId="44" borderId="15" xfId="0" applyNumberFormat="1" applyFont="1" applyFill="1" applyBorder="1" applyAlignment="1">
      <alignment vertical="center" wrapText="1"/>
    </xf>
    <xf numFmtId="0" fontId="14" fillId="44" borderId="15" xfId="0" applyNumberFormat="1" applyFont="1" applyFill="1" applyBorder="1" applyAlignment="1">
      <alignment horizontal="center" vertical="center" wrapText="1"/>
    </xf>
    <xf numFmtId="167" fontId="17" fillId="44" borderId="15" xfId="0" applyNumberFormat="1" applyFont="1" applyFill="1" applyBorder="1" applyAlignment="1">
      <alignment horizontal="right" vertical="top" wrapText="1"/>
    </xf>
    <xf numFmtId="167" fontId="17" fillId="44" borderId="19" xfId="0" applyNumberFormat="1" applyFont="1" applyFill="1" applyBorder="1" applyAlignment="1">
      <alignment horizontal="right" vertical="top" wrapText="1"/>
    </xf>
    <xf numFmtId="0" fontId="14" fillId="40" borderId="20" xfId="0" applyNumberFormat="1" applyFont="1" applyFill="1" applyBorder="1" applyAlignment="1">
      <alignment vertical="center" wrapText="1"/>
    </xf>
    <xf numFmtId="0" fontId="14" fillId="40" borderId="15" xfId="0" applyNumberFormat="1" applyFont="1" applyFill="1" applyBorder="1" applyAlignment="1">
      <alignment vertical="center" wrapText="1"/>
    </xf>
    <xf numFmtId="0" fontId="14" fillId="0" borderId="20" xfId="0" applyNumberFormat="1" applyFont="1" applyBorder="1" applyAlignment="1">
      <alignment vertical="center" wrapText="1"/>
    </xf>
    <xf numFmtId="0" fontId="14" fillId="0" borderId="15" xfId="0" applyNumberFormat="1" applyFont="1" applyBorder="1" applyAlignment="1">
      <alignment vertical="center" wrapText="1"/>
    </xf>
    <xf numFmtId="0" fontId="14" fillId="0" borderId="0" xfId="0" applyNumberFormat="1" applyFont="1" applyBorder="1" applyAlignment="1">
      <alignment vertical="center" wrapText="1"/>
    </xf>
    <xf numFmtId="0" fontId="17" fillId="40" borderId="0" xfId="0" applyNumberFormat="1" applyFont="1" applyFill="1" applyBorder="1" applyAlignment="1">
      <alignment vertical="center" wrapText="1"/>
    </xf>
    <xf numFmtId="0" fontId="17" fillId="40" borderId="0" xfId="0" applyNumberFormat="1" applyFont="1" applyFill="1" applyBorder="1" applyAlignment="1">
      <alignment horizontal="center" vertical="center" wrapText="1"/>
    </xf>
    <xf numFmtId="0" fontId="17" fillId="40" borderId="0" xfId="0" applyNumberFormat="1" applyFont="1" applyFill="1" applyBorder="1" applyAlignment="1">
      <alignment horizontal="left" vertical="center" wrapText="1"/>
    </xf>
    <xf numFmtId="0" fontId="18" fillId="41" borderId="15" xfId="0" applyNumberFormat="1" applyFont="1" applyFill="1" applyBorder="1" applyAlignment="1">
      <alignment horizontal="center" vertical="center" wrapText="1"/>
    </xf>
    <xf numFmtId="0" fontId="18" fillId="41" borderId="19" xfId="0" applyNumberFormat="1" applyFont="1" applyFill="1" applyBorder="1" applyAlignment="1">
      <alignment horizontal="center" vertical="center" wrapText="1"/>
    </xf>
    <xf numFmtId="0" fontId="21" fillId="0" borderId="15" xfId="0" applyFont="1" applyFill="1" applyBorder="1" applyAlignment="1">
      <alignment vertical="top" wrapText="1"/>
    </xf>
    <xf numFmtId="1" fontId="21" fillId="0" borderId="15" xfId="0" applyNumberFormat="1" applyFont="1" applyFill="1" applyBorder="1" applyAlignment="1">
      <alignment horizontal="right" vertical="top" wrapText="1"/>
    </xf>
    <xf numFmtId="0" fontId="21" fillId="40" borderId="0" xfId="0" applyNumberFormat="1" applyFont="1" applyFill="1" applyBorder="1" applyAlignment="1">
      <alignment vertical="center" wrapText="1"/>
    </xf>
    <xf numFmtId="0" fontId="21" fillId="40" borderId="11" xfId="0" applyNumberFormat="1" applyFont="1" applyFill="1" applyBorder="1" applyAlignment="1">
      <alignment vertical="center" wrapText="1"/>
    </xf>
    <xf numFmtId="0" fontId="21" fillId="0" borderId="0" xfId="0" applyNumberFormat="1" applyFont="1" applyAlignment="1">
      <alignment vertical="center" wrapText="1"/>
    </xf>
    <xf numFmtId="4" fontId="16" fillId="44" borderId="15" xfId="0" applyNumberFormat="1" applyFont="1" applyFill="1" applyBorder="1" applyAlignment="1">
      <alignment horizontal="right" vertical="center" wrapText="1"/>
    </xf>
    <xf numFmtId="0" fontId="17" fillId="40" borderId="21" xfId="0" applyNumberFormat="1" applyFont="1" applyFill="1" applyBorder="1" applyAlignment="1">
      <alignment horizontal="left" vertical="center" wrapText="1"/>
    </xf>
    <xf numFmtId="0" fontId="17" fillId="40" borderId="21" xfId="0" applyNumberFormat="1" applyFont="1" applyFill="1" applyBorder="1" applyAlignment="1">
      <alignment horizontal="center" vertical="center" wrapText="1"/>
    </xf>
    <xf numFmtId="0" fontId="17" fillId="40" borderId="22" xfId="0" applyNumberFormat="1" applyFont="1" applyFill="1" applyBorder="1" applyAlignment="1">
      <alignment horizontal="left" vertical="center" wrapText="1"/>
    </xf>
    <xf numFmtId="0" fontId="14" fillId="45" borderId="0" xfId="0" applyNumberFormat="1" applyFont="1" applyFill="1" applyAlignment="1">
      <alignment vertical="center" wrapText="1"/>
    </xf>
    <xf numFmtId="0" fontId="21" fillId="0" borderId="16" xfId="0" applyFont="1" applyFill="1" applyBorder="1" applyAlignment="1">
      <alignment vertical="top" wrapText="1"/>
    </xf>
    <xf numFmtId="1" fontId="21" fillId="0" borderId="16" xfId="0" applyNumberFormat="1" applyFont="1" applyFill="1" applyBorder="1" applyAlignment="1">
      <alignment vertical="top" wrapText="1"/>
    </xf>
    <xf numFmtId="0" fontId="21" fillId="0" borderId="16" xfId="0" applyFont="1" applyFill="1" applyBorder="1" applyAlignment="1">
      <alignment horizontal="center" vertical="top" wrapText="1"/>
    </xf>
    <xf numFmtId="4" fontId="16" fillId="44" borderId="19" xfId="0" applyNumberFormat="1" applyFont="1" applyFill="1" applyBorder="1" applyAlignment="1">
      <alignment horizontal="right" vertical="center" wrapText="1"/>
    </xf>
    <xf numFmtId="49" fontId="15" fillId="0" borderId="0" xfId="0" applyNumberFormat="1" applyFont="1" applyBorder="1" applyAlignment="1">
      <alignment horizontal="right" vertical="center" wrapText="1"/>
    </xf>
    <xf numFmtId="49" fontId="15" fillId="0" borderId="0" xfId="0" applyNumberFormat="1" applyFont="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166" fontId="14" fillId="0" borderId="0" xfId="0" applyNumberFormat="1" applyFont="1" applyAlignment="1">
      <alignment vertical="center" wrapText="1"/>
    </xf>
    <xf numFmtId="0" fontId="14" fillId="0" borderId="0" xfId="0" applyNumberFormat="1" applyFont="1" applyFill="1" applyBorder="1" applyAlignment="1">
      <alignment horizontal="left" vertical="top" wrapText="1"/>
    </xf>
    <xf numFmtId="0" fontId="14" fillId="0" borderId="0" xfId="0" applyNumberFormat="1" applyFont="1" applyFill="1" applyAlignment="1">
      <alignment horizontal="center" vertical="center" wrapText="1"/>
    </xf>
    <xf numFmtId="165" fontId="21" fillId="0" borderId="0" xfId="56" applyFont="1" applyFill="1" applyBorder="1" applyProtection="1">
      <alignment vertical="top"/>
      <protection/>
    </xf>
    <xf numFmtId="165" fontId="21" fillId="40" borderId="0" xfId="56" applyFont="1" applyFill="1" applyBorder="1" applyProtection="1">
      <alignment vertical="top"/>
      <protection/>
    </xf>
    <xf numFmtId="166" fontId="14" fillId="40" borderId="0" xfId="0" applyNumberFormat="1" applyFont="1" applyFill="1" applyBorder="1" applyAlignment="1">
      <alignment vertical="center" wrapText="1"/>
    </xf>
    <xf numFmtId="0" fontId="14" fillId="46" borderId="0" xfId="0" applyNumberFormat="1" applyFont="1" applyFill="1" applyBorder="1" applyAlignment="1">
      <alignment horizontal="left" vertical="center" wrapText="1"/>
    </xf>
    <xf numFmtId="0" fontId="14" fillId="46" borderId="0" xfId="0" applyNumberFormat="1" applyFont="1" applyFill="1" applyAlignment="1">
      <alignment vertical="center" wrapText="1"/>
    </xf>
    <xf numFmtId="0" fontId="14" fillId="46" borderId="0" xfId="0" applyNumberFormat="1" applyFont="1" applyFill="1" applyAlignment="1">
      <alignment horizontal="center" vertical="center" wrapText="1"/>
    </xf>
    <xf numFmtId="165" fontId="21" fillId="46" borderId="0" xfId="56" applyFont="1" applyFill="1" applyBorder="1" applyProtection="1">
      <alignment vertical="top"/>
      <protection/>
    </xf>
    <xf numFmtId="0" fontId="26" fillId="0" borderId="0" xfId="0" applyFont="1" applyAlignment="1">
      <alignment vertical="top" wrapText="1"/>
    </xf>
    <xf numFmtId="167" fontId="14" fillId="0" borderId="0" xfId="0" applyNumberFormat="1" applyFont="1" applyFill="1" applyAlignment="1">
      <alignment vertical="center" wrapText="1"/>
    </xf>
    <xf numFmtId="167" fontId="17" fillId="0" borderId="0" xfId="0" applyNumberFormat="1" applyFont="1" applyFill="1" applyAlignment="1">
      <alignment vertical="center" wrapText="1"/>
    </xf>
    <xf numFmtId="166" fontId="17" fillId="0" borderId="0" xfId="0" applyNumberFormat="1" applyFont="1" applyFill="1" applyAlignment="1">
      <alignment vertical="center" wrapText="1"/>
    </xf>
    <xf numFmtId="165" fontId="17" fillId="0" borderId="0" xfId="56" applyNumberFormat="1" applyFont="1" applyFill="1" applyBorder="1" applyAlignment="1" applyProtection="1">
      <alignment vertical="top" wrapText="1"/>
      <protection/>
    </xf>
    <xf numFmtId="165" fontId="27" fillId="0" borderId="0" xfId="56" applyNumberFormat="1" applyFont="1" applyFill="1" applyBorder="1" applyAlignment="1" applyProtection="1">
      <alignment vertical="top" wrapText="1"/>
      <protection/>
    </xf>
    <xf numFmtId="0" fontId="28" fillId="0" borderId="0" xfId="0" applyNumberFormat="1" applyFont="1" applyAlignment="1">
      <alignment vertical="center" wrapText="1"/>
    </xf>
    <xf numFmtId="165" fontId="17" fillId="0" borderId="0" xfId="0" applyNumberFormat="1" applyFont="1" applyAlignment="1">
      <alignment vertical="center" wrapText="1"/>
    </xf>
    <xf numFmtId="167" fontId="0" fillId="0" borderId="0" xfId="0" applyNumberFormat="1" applyAlignment="1">
      <alignment vertical="top"/>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7" fillId="40" borderId="23" xfId="0" applyNumberFormat="1" applyFont="1" applyFill="1" applyBorder="1" applyAlignment="1">
      <alignment vertical="center" wrapText="1"/>
    </xf>
    <xf numFmtId="0" fontId="17" fillId="40" borderId="23" xfId="0" applyNumberFormat="1" applyFont="1" applyFill="1" applyBorder="1" applyAlignment="1">
      <alignment horizontal="left" vertical="top" wrapText="1"/>
    </xf>
    <xf numFmtId="0" fontId="17" fillId="40" borderId="24" xfId="0" applyNumberFormat="1" applyFont="1" applyFill="1" applyBorder="1" applyAlignment="1">
      <alignment horizontal="left" vertical="top" wrapText="1"/>
    </xf>
    <xf numFmtId="0" fontId="17" fillId="40" borderId="0" xfId="0" applyNumberFormat="1" applyFont="1" applyFill="1" applyBorder="1" applyAlignment="1">
      <alignment horizontal="left" vertical="top" wrapText="1"/>
    </xf>
    <xf numFmtId="0" fontId="17" fillId="40" borderId="0" xfId="0" applyNumberFormat="1" applyFont="1" applyFill="1" applyBorder="1" applyAlignment="1">
      <alignment horizontal="left" vertical="center" wrapText="1"/>
    </xf>
    <xf numFmtId="0" fontId="16" fillId="0" borderId="25"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cellXfs>
  <cellStyles count="6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Incorreto" xfId="55"/>
    <cellStyle name="Currency" xfId="56"/>
    <cellStyle name="Currency [0]" xfId="57"/>
    <cellStyle name="Neutra" xfId="58"/>
    <cellStyle name="Neutral" xfId="59"/>
    <cellStyle name="Normal 2" xfId="60"/>
    <cellStyle name="Nota" xfId="61"/>
    <cellStyle name="Note" xfId="62"/>
    <cellStyle name="Percent" xfId="63"/>
    <cellStyle name="Saída" xfId="64"/>
    <cellStyle name="Comma [0]" xfId="65"/>
    <cellStyle name="Status" xfId="66"/>
    <cellStyle name="Text" xfId="67"/>
    <cellStyle name="Texto de Aviso" xfId="68"/>
    <cellStyle name="Texto Explicativo" xfId="69"/>
    <cellStyle name="Título" xfId="70"/>
    <cellStyle name="Título 1" xfId="71"/>
    <cellStyle name="Título 2" xfId="72"/>
    <cellStyle name="Título 3" xfId="73"/>
    <cellStyle name="Título 4" xfId="74"/>
    <cellStyle name="Total" xfId="75"/>
    <cellStyle name="Comma" xfId="76"/>
    <cellStyle name="Warning"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666750</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5581650"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H937"/>
  <sheetViews>
    <sheetView tabSelected="1" view="pageBreakPreview" zoomScale="25" zoomScaleNormal="55" zoomScaleSheetLayoutView="25" zoomScalePageLayoutView="0" workbookViewId="0" topLeftCell="A881">
      <pane xSplit="1" topLeftCell="B1" activePane="topRight" state="frozen"/>
      <selection pane="topLeft" activeCell="A791" sqref="A791"/>
      <selection pane="topRight" activeCell="A32" sqref="A32"/>
    </sheetView>
  </sheetViews>
  <sheetFormatPr defaultColWidth="9.00390625" defaultRowHeight="12.75" customHeight="1"/>
  <cols>
    <col min="1" max="1" width="64.50390625" style="1" customWidth="1"/>
    <col min="2" max="2" width="20.625" style="1" customWidth="1"/>
    <col min="3" max="3" width="101.625" style="1" customWidth="1"/>
    <col min="4" max="4" width="17.875" style="2" customWidth="1"/>
    <col min="5" max="5" width="27.625" style="2" customWidth="1"/>
    <col min="6" max="6" width="16.50390625" style="2" customWidth="1"/>
    <col min="7" max="7" width="27.125" style="1" customWidth="1"/>
    <col min="8" max="8" width="28.25390625" style="1" customWidth="1"/>
    <col min="9" max="9" width="32.125" style="1" customWidth="1"/>
    <col min="10" max="11" width="9.00390625" style="3" customWidth="1"/>
    <col min="12" max="12" width="21.25390625" style="3" customWidth="1"/>
    <col min="13" max="13" width="20.75390625" style="3" customWidth="1"/>
    <col min="14" max="32" width="9.00390625" style="3" customWidth="1"/>
    <col min="33" max="33" width="9.00390625" style="4" customWidth="1"/>
    <col min="34" max="16384" width="9.00390625" style="1" customWidth="1"/>
  </cols>
  <sheetData>
    <row r="1" ht="107.25" customHeight="1"/>
    <row r="2" spans="1:9" ht="29.25" customHeight="1">
      <c r="A2" s="122">
        <v>43282</v>
      </c>
      <c r="B2" s="122"/>
      <c r="C2" s="122"/>
      <c r="D2" s="122"/>
      <c r="E2" s="122"/>
      <c r="F2" s="122"/>
      <c r="G2" s="122"/>
      <c r="H2" s="122"/>
      <c r="I2" s="122"/>
    </row>
    <row r="3" spans="1:9" ht="28.5" customHeight="1">
      <c r="A3" s="123" t="s">
        <v>0</v>
      </c>
      <c r="B3" s="123"/>
      <c r="C3" s="123"/>
      <c r="D3" s="123"/>
      <c r="E3" s="123"/>
      <c r="F3" s="123"/>
      <c r="G3" s="123"/>
      <c r="H3" s="123"/>
      <c r="I3" s="123"/>
    </row>
    <row r="4" ht="14.25" customHeight="1"/>
    <row r="5" spans="1:9" ht="15.75" customHeight="1">
      <c r="A5" s="124" t="s">
        <v>1</v>
      </c>
      <c r="B5" s="124"/>
      <c r="C5" s="124"/>
      <c r="D5" s="124"/>
      <c r="E5" s="124"/>
      <c r="F5" s="124"/>
      <c r="G5" s="124"/>
      <c r="H5" s="124"/>
      <c r="I5" s="124"/>
    </row>
    <row r="6" spans="1:33" s="11" customFormat="1" ht="30" customHeight="1">
      <c r="A6" s="7" t="s">
        <v>2</v>
      </c>
      <c r="B6" s="7" t="s">
        <v>3</v>
      </c>
      <c r="C6" s="7" t="s">
        <v>4</v>
      </c>
      <c r="D6" s="7" t="s">
        <v>5</v>
      </c>
      <c r="E6" s="7" t="s">
        <v>6</v>
      </c>
      <c r="F6" s="7" t="s">
        <v>7</v>
      </c>
      <c r="G6" s="7" t="s">
        <v>8</v>
      </c>
      <c r="H6" s="8" t="s">
        <v>9</v>
      </c>
      <c r="I6" s="7" t="s">
        <v>10</v>
      </c>
      <c r="J6" s="9"/>
      <c r="K6" s="9"/>
      <c r="L6" s="9"/>
      <c r="M6" s="9"/>
      <c r="N6" s="9"/>
      <c r="O6" s="9"/>
      <c r="P6" s="9"/>
      <c r="Q6" s="9"/>
      <c r="R6" s="9"/>
      <c r="S6" s="9"/>
      <c r="T6" s="9"/>
      <c r="U6" s="9"/>
      <c r="V6" s="9"/>
      <c r="W6" s="9"/>
      <c r="X6" s="9"/>
      <c r="Y6" s="9"/>
      <c r="Z6" s="9"/>
      <c r="AA6" s="9"/>
      <c r="AB6" s="9"/>
      <c r="AC6" s="9"/>
      <c r="AD6" s="9"/>
      <c r="AE6" s="9"/>
      <c r="AF6" s="9"/>
      <c r="AG6" s="10"/>
    </row>
    <row r="7" spans="1:33" s="18" customFormat="1" ht="68.25" customHeight="1">
      <c r="A7" s="12" t="s">
        <v>11</v>
      </c>
      <c r="B7" s="13">
        <v>3146650215</v>
      </c>
      <c r="C7" s="14" t="s">
        <v>12</v>
      </c>
      <c r="D7" s="15" t="s">
        <v>13</v>
      </c>
      <c r="E7" s="16" t="s">
        <v>14</v>
      </c>
      <c r="F7" s="16" t="s">
        <v>15</v>
      </c>
      <c r="G7" s="17">
        <v>31509.78</v>
      </c>
      <c r="H7" s="17">
        <v>9800.46</v>
      </c>
      <c r="I7" s="17">
        <f>10503.26+702.8+5251.63+5251.63+9800.46</f>
        <v>31509.78</v>
      </c>
      <c r="AG7" s="19"/>
    </row>
    <row r="8" spans="1:33" s="18" customFormat="1" ht="68.25" customHeight="1">
      <c r="A8" s="12" t="s">
        <v>16</v>
      </c>
      <c r="B8" s="13">
        <v>34028316000375</v>
      </c>
      <c r="C8" s="14" t="s">
        <v>17</v>
      </c>
      <c r="D8" s="15" t="s">
        <v>13</v>
      </c>
      <c r="E8" s="16" t="s">
        <v>14</v>
      </c>
      <c r="F8" s="16" t="s">
        <v>18</v>
      </c>
      <c r="G8" s="17">
        <v>81248.93</v>
      </c>
      <c r="H8" s="17">
        <v>5740.63</v>
      </c>
      <c r="I8" s="17">
        <f>5119.48+6792.11+6598.1+7450.95+5740.63</f>
        <v>31701.270000000004</v>
      </c>
      <c r="AG8" s="19"/>
    </row>
    <row r="9" spans="1:33" s="18" customFormat="1" ht="68.25" customHeight="1">
      <c r="A9" s="12" t="s">
        <v>19</v>
      </c>
      <c r="B9" s="13">
        <v>7884579000141</v>
      </c>
      <c r="C9" s="14" t="s">
        <v>20</v>
      </c>
      <c r="D9" s="15" t="s">
        <v>21</v>
      </c>
      <c r="E9" s="16" t="s">
        <v>22</v>
      </c>
      <c r="F9" s="16" t="s">
        <v>23</v>
      </c>
      <c r="G9" s="17">
        <v>7726</v>
      </c>
      <c r="H9" s="17">
        <v>202</v>
      </c>
      <c r="I9" s="17">
        <f>4474+3050+202</f>
        <v>7726</v>
      </c>
      <c r="AG9" s="19"/>
    </row>
    <row r="10" spans="1:33" s="18" customFormat="1" ht="68.25" customHeight="1">
      <c r="A10" s="12" t="s">
        <v>24</v>
      </c>
      <c r="B10" s="13">
        <v>4561791000180</v>
      </c>
      <c r="C10" s="14" t="s">
        <v>25</v>
      </c>
      <c r="D10" s="15" t="s">
        <v>21</v>
      </c>
      <c r="E10" s="16" t="s">
        <v>22</v>
      </c>
      <c r="F10" s="16" t="s">
        <v>26</v>
      </c>
      <c r="G10" s="17">
        <v>21280</v>
      </c>
      <c r="H10" s="17">
        <v>0</v>
      </c>
      <c r="I10" s="17">
        <f>2160+6369.28</f>
        <v>8529.279999999999</v>
      </c>
      <c r="AG10" s="19"/>
    </row>
    <row r="11" spans="1:33" s="18" customFormat="1" ht="68.25" customHeight="1">
      <c r="A11" s="12" t="s">
        <v>11</v>
      </c>
      <c r="B11" s="13">
        <v>3146650215</v>
      </c>
      <c r="C11" s="14" t="s">
        <v>27</v>
      </c>
      <c r="D11" s="15" t="s">
        <v>13</v>
      </c>
      <c r="E11" s="16" t="s">
        <v>14</v>
      </c>
      <c r="F11" s="16" t="s">
        <v>28</v>
      </c>
      <c r="G11" s="17">
        <v>124632</v>
      </c>
      <c r="H11" s="17">
        <v>20772</v>
      </c>
      <c r="I11" s="17">
        <f>20772+10386+10386+20772</f>
        <v>62316</v>
      </c>
      <c r="AG11" s="19"/>
    </row>
    <row r="12" spans="1:33" s="18" customFormat="1" ht="68.25" customHeight="1">
      <c r="A12" s="12" t="s">
        <v>29</v>
      </c>
      <c r="B12" s="13">
        <v>40432544000147</v>
      </c>
      <c r="C12" s="14" t="s">
        <v>30</v>
      </c>
      <c r="D12" s="15" t="s">
        <v>21</v>
      </c>
      <c r="E12" s="16" t="s">
        <v>22</v>
      </c>
      <c r="F12" s="16" t="s">
        <v>31</v>
      </c>
      <c r="G12" s="17">
        <v>40268.02</v>
      </c>
      <c r="H12" s="17">
        <v>3705.06</v>
      </c>
      <c r="I12" s="17">
        <f>3144.09+4406.39+4868.3+6156.18+1155.65+3705.06</f>
        <v>23435.670000000002</v>
      </c>
      <c r="AG12" s="19"/>
    </row>
    <row r="13" spans="1:33" s="18" customFormat="1" ht="68.25" customHeight="1">
      <c r="A13" s="12" t="s">
        <v>32</v>
      </c>
      <c r="B13" s="13">
        <v>14402379000170</v>
      </c>
      <c r="C13" s="14" t="s">
        <v>33</v>
      </c>
      <c r="D13" s="15" t="s">
        <v>13</v>
      </c>
      <c r="E13" s="16" t="s">
        <v>14</v>
      </c>
      <c r="F13" s="16" t="s">
        <v>34</v>
      </c>
      <c r="G13" s="17">
        <v>168000</v>
      </c>
      <c r="H13" s="17">
        <v>14000</v>
      </c>
      <c r="I13" s="17">
        <f>14000+14000+14000+14000+14000+14000</f>
        <v>84000</v>
      </c>
      <c r="AG13" s="19"/>
    </row>
    <row r="14" spans="1:33" s="18" customFormat="1" ht="68.25" customHeight="1">
      <c r="A14" s="12" t="s">
        <v>35</v>
      </c>
      <c r="B14" s="13">
        <v>5828884000190</v>
      </c>
      <c r="C14" s="14" t="s">
        <v>36</v>
      </c>
      <c r="D14" s="15" t="s">
        <v>13</v>
      </c>
      <c r="E14" s="16" t="s">
        <v>14</v>
      </c>
      <c r="F14" s="16" t="s">
        <v>37</v>
      </c>
      <c r="G14" s="17">
        <v>540000</v>
      </c>
      <c r="H14" s="17">
        <v>90000</v>
      </c>
      <c r="I14" s="17">
        <f>45000+90000</f>
        <v>135000</v>
      </c>
      <c r="AG14" s="19"/>
    </row>
    <row r="15" spans="1:33" s="18" customFormat="1" ht="68.25" customHeight="1">
      <c r="A15" s="12" t="s">
        <v>38</v>
      </c>
      <c r="B15" s="13">
        <v>4407920000180</v>
      </c>
      <c r="C15" s="14" t="s">
        <v>39</v>
      </c>
      <c r="D15" s="15" t="s">
        <v>13</v>
      </c>
      <c r="E15" s="16" t="s">
        <v>14</v>
      </c>
      <c r="F15" s="16" t="s">
        <v>40</v>
      </c>
      <c r="G15" s="17">
        <v>68830.44</v>
      </c>
      <c r="H15" s="17">
        <v>0</v>
      </c>
      <c r="I15" s="17">
        <f>13110.56+6555.28+6555.28+6555.28</f>
        <v>32776.4</v>
      </c>
      <c r="AG15" s="19"/>
    </row>
    <row r="16" spans="1:33" s="18" customFormat="1" ht="68.25" customHeight="1">
      <c r="A16" s="12" t="s">
        <v>41</v>
      </c>
      <c r="B16" s="13">
        <v>2341467000120</v>
      </c>
      <c r="C16" s="14" t="s">
        <v>42</v>
      </c>
      <c r="D16" s="15" t="s">
        <v>13</v>
      </c>
      <c r="E16" s="16" t="s">
        <v>43</v>
      </c>
      <c r="F16" s="16" t="s">
        <v>44</v>
      </c>
      <c r="G16" s="17">
        <v>74100.66</v>
      </c>
      <c r="H16" s="17">
        <v>0</v>
      </c>
      <c r="I16" s="17">
        <f>23040.06+51060.6</f>
        <v>74100.66</v>
      </c>
      <c r="AG16" s="19"/>
    </row>
    <row r="17" spans="1:33" s="18" customFormat="1" ht="68.25" customHeight="1">
      <c r="A17" s="12" t="s">
        <v>45</v>
      </c>
      <c r="B17" s="13">
        <v>3264927000127</v>
      </c>
      <c r="C17" s="14" t="s">
        <v>46</v>
      </c>
      <c r="D17" s="15" t="s">
        <v>13</v>
      </c>
      <c r="E17" s="16" t="s">
        <v>43</v>
      </c>
      <c r="F17" s="16" t="s">
        <v>47</v>
      </c>
      <c r="G17" s="17">
        <v>32255.55</v>
      </c>
      <c r="H17" s="17">
        <v>3059.84</v>
      </c>
      <c r="I17" s="17">
        <f>1293.54+3329.98+1646.8+2145.52+2789.7+3059.84</f>
        <v>14265.380000000001</v>
      </c>
      <c r="AG17" s="19"/>
    </row>
    <row r="18" spans="1:33" s="18" customFormat="1" ht="68.25" customHeight="1">
      <c r="A18" s="12" t="s">
        <v>38</v>
      </c>
      <c r="B18" s="13">
        <v>4407920000180</v>
      </c>
      <c r="C18" s="14" t="s">
        <v>48</v>
      </c>
      <c r="D18" s="15" t="s">
        <v>13</v>
      </c>
      <c r="E18" s="16" t="s">
        <v>14</v>
      </c>
      <c r="F18" s="16" t="s">
        <v>49</v>
      </c>
      <c r="G18" s="17">
        <v>9850</v>
      </c>
      <c r="H18" s="17">
        <v>877.23</v>
      </c>
      <c r="I18" s="17">
        <f>1754.46+887.46+877.23+877.23+877.23</f>
        <v>5273.610000000001</v>
      </c>
      <c r="AG18" s="19"/>
    </row>
    <row r="19" spans="1:33" s="18" customFormat="1" ht="68.25" customHeight="1">
      <c r="A19" s="12" t="s">
        <v>41</v>
      </c>
      <c r="B19" s="13">
        <v>2341467000120</v>
      </c>
      <c r="C19" s="14" t="s">
        <v>50</v>
      </c>
      <c r="D19" s="15" t="s">
        <v>13</v>
      </c>
      <c r="E19" s="16" t="s">
        <v>43</v>
      </c>
      <c r="F19" s="16" t="s">
        <v>51</v>
      </c>
      <c r="G19" s="17">
        <v>165285.82</v>
      </c>
      <c r="H19" s="17">
        <v>17775.05</v>
      </c>
      <c r="I19" s="17">
        <f>22345.42+50066.44+25226.18+25030.36+24842.36+17775.05</f>
        <v>165285.81</v>
      </c>
      <c r="AG19" s="19"/>
    </row>
    <row r="20" spans="1:33" s="18" customFormat="1" ht="68.25" customHeight="1">
      <c r="A20" s="12" t="s">
        <v>52</v>
      </c>
      <c r="B20" s="13">
        <v>33000118000179</v>
      </c>
      <c r="C20" s="14" t="s">
        <v>53</v>
      </c>
      <c r="D20" s="15" t="s">
        <v>13</v>
      </c>
      <c r="E20" s="16" t="s">
        <v>43</v>
      </c>
      <c r="F20" s="16" t="s">
        <v>54</v>
      </c>
      <c r="G20" s="17">
        <v>122702.25</v>
      </c>
      <c r="H20" s="17">
        <v>0</v>
      </c>
      <c r="I20" s="17">
        <f>8601.92+8629.02+8965.02+8775.23+8870.02</f>
        <v>43841.21000000001</v>
      </c>
      <c r="AG20" s="19"/>
    </row>
    <row r="21" spans="1:33" s="18" customFormat="1" ht="68.25" customHeight="1">
      <c r="A21" s="12" t="s">
        <v>55</v>
      </c>
      <c r="B21" s="13">
        <v>5206385000404</v>
      </c>
      <c r="C21" s="14" t="s">
        <v>56</v>
      </c>
      <c r="D21" s="15" t="s">
        <v>21</v>
      </c>
      <c r="E21" s="16" t="s">
        <v>57</v>
      </c>
      <c r="F21" s="16" t="s">
        <v>58</v>
      </c>
      <c r="G21" s="17">
        <v>520606.08</v>
      </c>
      <c r="H21" s="17">
        <v>45505</v>
      </c>
      <c r="I21" s="17">
        <f>91200+45600+46754.78+47827.41+45505</f>
        <v>276887.19</v>
      </c>
      <c r="AG21" s="19"/>
    </row>
    <row r="22" spans="1:33" s="18" customFormat="1" ht="68.25" customHeight="1">
      <c r="A22" s="12" t="s">
        <v>59</v>
      </c>
      <c r="B22" s="13">
        <v>7244008000223</v>
      </c>
      <c r="C22" s="14" t="s">
        <v>60</v>
      </c>
      <c r="D22" s="15" t="s">
        <v>21</v>
      </c>
      <c r="E22" s="16" t="s">
        <v>57</v>
      </c>
      <c r="F22" s="16" t="s">
        <v>61</v>
      </c>
      <c r="G22" s="17">
        <v>3333</v>
      </c>
      <c r="H22" s="17">
        <v>0</v>
      </c>
      <c r="I22" s="17">
        <v>3333</v>
      </c>
      <c r="AG22" s="19"/>
    </row>
    <row r="23" spans="1:33" s="18" customFormat="1" ht="68.25" customHeight="1">
      <c r="A23" s="12" t="s">
        <v>62</v>
      </c>
      <c r="B23" s="13">
        <v>7870937000167</v>
      </c>
      <c r="C23" s="14" t="s">
        <v>63</v>
      </c>
      <c r="D23" s="15" t="s">
        <v>21</v>
      </c>
      <c r="E23" s="16" t="s">
        <v>22</v>
      </c>
      <c r="F23" s="16" t="s">
        <v>64</v>
      </c>
      <c r="G23" s="17">
        <v>31878.5</v>
      </c>
      <c r="H23" s="17">
        <v>0</v>
      </c>
      <c r="I23" s="17">
        <v>0</v>
      </c>
      <c r="J23" s="20"/>
      <c r="AG23" s="19"/>
    </row>
    <row r="24" spans="1:33" s="18" customFormat="1" ht="68.25" customHeight="1">
      <c r="A24" s="12" t="s">
        <v>62</v>
      </c>
      <c r="B24" s="13">
        <v>7870937000167</v>
      </c>
      <c r="C24" s="14" t="s">
        <v>65</v>
      </c>
      <c r="D24" s="15" t="s">
        <v>21</v>
      </c>
      <c r="E24" s="16" t="s">
        <v>22</v>
      </c>
      <c r="F24" s="16" t="s">
        <v>66</v>
      </c>
      <c r="G24" s="17">
        <v>40727.84</v>
      </c>
      <c r="H24" s="17">
        <v>0</v>
      </c>
      <c r="I24" s="17">
        <v>17550.05</v>
      </c>
      <c r="AG24" s="19"/>
    </row>
    <row r="25" spans="1:33" s="18" customFormat="1" ht="68.25" customHeight="1">
      <c r="A25" s="12" t="s">
        <v>67</v>
      </c>
      <c r="B25" s="13">
        <v>4409637000197</v>
      </c>
      <c r="C25" s="14" t="s">
        <v>68</v>
      </c>
      <c r="D25" s="15" t="s">
        <v>21</v>
      </c>
      <c r="E25" s="16" t="s">
        <v>57</v>
      </c>
      <c r="F25" s="16" t="s">
        <v>69</v>
      </c>
      <c r="G25" s="17">
        <v>383680</v>
      </c>
      <c r="H25" s="17">
        <v>0</v>
      </c>
      <c r="I25" s="17">
        <f>49647.7+161013.3+103692</f>
        <v>314353</v>
      </c>
      <c r="AG25" s="19"/>
    </row>
    <row r="26" spans="1:33" s="18" customFormat="1" ht="68.25" customHeight="1">
      <c r="A26" s="12" t="s">
        <v>67</v>
      </c>
      <c r="B26" s="13">
        <v>4409637000197</v>
      </c>
      <c r="C26" s="14" t="s">
        <v>70</v>
      </c>
      <c r="D26" s="15" t="s">
        <v>21</v>
      </c>
      <c r="E26" s="16" t="s">
        <v>57</v>
      </c>
      <c r="F26" s="16" t="s">
        <v>71</v>
      </c>
      <c r="G26" s="17">
        <v>99920</v>
      </c>
      <c r="H26" s="17">
        <v>0</v>
      </c>
      <c r="I26" s="17">
        <v>0</v>
      </c>
      <c r="AG26" s="19"/>
    </row>
    <row r="27" spans="1:33" s="18" customFormat="1" ht="68.25" customHeight="1">
      <c r="A27" s="12" t="s">
        <v>72</v>
      </c>
      <c r="B27" s="13">
        <v>2037069000115</v>
      </c>
      <c r="C27" s="14" t="s">
        <v>73</v>
      </c>
      <c r="D27" s="15" t="s">
        <v>21</v>
      </c>
      <c r="E27" s="16" t="s">
        <v>22</v>
      </c>
      <c r="F27" s="16" t="s">
        <v>74</v>
      </c>
      <c r="G27" s="17">
        <v>107400</v>
      </c>
      <c r="H27" s="17">
        <v>8055</v>
      </c>
      <c r="I27" s="17">
        <f>26850+18795+26850+26850+8055</f>
        <v>107400</v>
      </c>
      <c r="AG27" s="19"/>
    </row>
    <row r="28" spans="1:33" s="18" customFormat="1" ht="68.25" customHeight="1">
      <c r="A28" s="12" t="s">
        <v>75</v>
      </c>
      <c r="B28" s="13">
        <v>12450296000121</v>
      </c>
      <c r="C28" s="14" t="s">
        <v>76</v>
      </c>
      <c r="D28" s="15" t="s">
        <v>21</v>
      </c>
      <c r="E28" s="16" t="s">
        <v>22</v>
      </c>
      <c r="F28" s="16" t="s">
        <v>77</v>
      </c>
      <c r="G28" s="17">
        <v>15383.36</v>
      </c>
      <c r="H28" s="17">
        <v>0</v>
      </c>
      <c r="I28" s="17">
        <f>3845.83+4795.83+3845.83+2895.87</f>
        <v>15383.36</v>
      </c>
      <c r="AG28" s="19"/>
    </row>
    <row r="29" spans="1:33" s="18" customFormat="1" ht="68.25" customHeight="1">
      <c r="A29" s="12" t="s">
        <v>78</v>
      </c>
      <c r="B29" s="13">
        <v>8219232000147</v>
      </c>
      <c r="C29" s="14" t="s">
        <v>79</v>
      </c>
      <c r="D29" s="15" t="s">
        <v>21</v>
      </c>
      <c r="E29" s="16" t="s">
        <v>57</v>
      </c>
      <c r="F29" s="16" t="s">
        <v>80</v>
      </c>
      <c r="G29" s="17">
        <v>12949.98</v>
      </c>
      <c r="H29" s="17">
        <v>2158.33</v>
      </c>
      <c r="I29" s="17">
        <f>2158.33+2158.33</f>
        <v>4316.66</v>
      </c>
      <c r="AG29" s="19"/>
    </row>
    <row r="30" spans="1:33" s="18" customFormat="1" ht="68.25" customHeight="1">
      <c r="A30" s="12" t="s">
        <v>81</v>
      </c>
      <c r="B30" s="13">
        <v>9598168000115</v>
      </c>
      <c r="C30" s="14" t="s">
        <v>82</v>
      </c>
      <c r="D30" s="15" t="s">
        <v>21</v>
      </c>
      <c r="E30" s="16" t="s">
        <v>57</v>
      </c>
      <c r="F30" s="16" t="s">
        <v>83</v>
      </c>
      <c r="G30" s="17">
        <v>17810</v>
      </c>
      <c r="H30" s="17">
        <v>1860</v>
      </c>
      <c r="I30" s="17">
        <f>2750+2410+1955+2070+1860</f>
        <v>11045</v>
      </c>
      <c r="AG30" s="19"/>
    </row>
    <row r="31" spans="1:33" s="18" customFormat="1" ht="68.25" customHeight="1">
      <c r="A31" s="12" t="s">
        <v>84</v>
      </c>
      <c r="B31" s="13">
        <v>5047556000157</v>
      </c>
      <c r="C31" s="14" t="s">
        <v>85</v>
      </c>
      <c r="D31" s="15" t="s">
        <v>21</v>
      </c>
      <c r="E31" s="16" t="s">
        <v>57</v>
      </c>
      <c r="F31" s="16" t="s">
        <v>86</v>
      </c>
      <c r="G31" s="17">
        <v>139200</v>
      </c>
      <c r="H31" s="17">
        <v>17400</v>
      </c>
      <c r="I31" s="17">
        <f>33350+17400+17400+17400+17400</f>
        <v>102950</v>
      </c>
      <c r="AG31" s="19"/>
    </row>
    <row r="32" spans="1:33" s="18" customFormat="1" ht="68.25" customHeight="1">
      <c r="A32" s="12" t="s">
        <v>87</v>
      </c>
      <c r="B32" s="13">
        <v>7783832000170</v>
      </c>
      <c r="C32" s="14" t="s">
        <v>88</v>
      </c>
      <c r="D32" s="15" t="s">
        <v>21</v>
      </c>
      <c r="E32" s="16" t="s">
        <v>22</v>
      </c>
      <c r="F32" s="16" t="s">
        <v>89</v>
      </c>
      <c r="G32" s="17">
        <v>1028940.3</v>
      </c>
      <c r="H32" s="17">
        <v>228542.27</v>
      </c>
      <c r="I32" s="17">
        <f>114326.7+113637.49+227267.25+228542.27</f>
        <v>683773.71</v>
      </c>
      <c r="AG32" s="19"/>
    </row>
    <row r="33" spans="1:33" s="18" customFormat="1" ht="68.25" customHeight="1">
      <c r="A33" s="12" t="s">
        <v>59</v>
      </c>
      <c r="B33" s="13">
        <v>7244008000223</v>
      </c>
      <c r="C33" s="14" t="s">
        <v>90</v>
      </c>
      <c r="D33" s="15" t="s">
        <v>13</v>
      </c>
      <c r="E33" s="16" t="s">
        <v>14</v>
      </c>
      <c r="F33" s="16" t="s">
        <v>91</v>
      </c>
      <c r="G33" s="17">
        <v>97010.2</v>
      </c>
      <c r="H33" s="17">
        <v>10211.6</v>
      </c>
      <c r="I33" s="17">
        <f>20423.2+10211.6+10211.6+10211.6+10211.6</f>
        <v>61269.6</v>
      </c>
      <c r="AG33" s="19"/>
    </row>
    <row r="34" spans="1:33" s="18" customFormat="1" ht="68.25" customHeight="1">
      <c r="A34" s="12" t="s">
        <v>92</v>
      </c>
      <c r="B34" s="13">
        <v>14181341000115</v>
      </c>
      <c r="C34" s="14" t="s">
        <v>93</v>
      </c>
      <c r="D34" s="15" t="s">
        <v>21</v>
      </c>
      <c r="E34" s="16" t="s">
        <v>22</v>
      </c>
      <c r="F34" s="16" t="s">
        <v>94</v>
      </c>
      <c r="G34" s="17">
        <v>312500</v>
      </c>
      <c r="H34" s="17">
        <v>26082.83</v>
      </c>
      <c r="I34" s="17">
        <f>25022.52+28666.17+41440.96+26082.83</f>
        <v>121212.48</v>
      </c>
      <c r="AG34" s="19"/>
    </row>
    <row r="35" spans="1:33" s="18" customFormat="1" ht="68.25" customHeight="1">
      <c r="A35" s="12" t="s">
        <v>29</v>
      </c>
      <c r="B35" s="13">
        <v>40432544000147</v>
      </c>
      <c r="C35" s="14" t="s">
        <v>95</v>
      </c>
      <c r="D35" s="15" t="s">
        <v>13</v>
      </c>
      <c r="E35" s="16" t="s">
        <v>14</v>
      </c>
      <c r="F35" s="16" t="s">
        <v>96</v>
      </c>
      <c r="G35" s="17">
        <v>21535.29</v>
      </c>
      <c r="H35" s="17">
        <v>3604.79</v>
      </c>
      <c r="I35" s="17">
        <f>3748.96+4686.1+3411.05+3604.79</f>
        <v>15450.900000000001</v>
      </c>
      <c r="AG35" s="19"/>
    </row>
    <row r="36" spans="1:33" s="18" customFormat="1" ht="68.25" customHeight="1">
      <c r="A36" s="12" t="s">
        <v>97</v>
      </c>
      <c r="B36" s="13">
        <v>4628335000100</v>
      </c>
      <c r="C36" s="14" t="s">
        <v>98</v>
      </c>
      <c r="D36" s="15" t="s">
        <v>13</v>
      </c>
      <c r="E36" s="16" t="s">
        <v>99</v>
      </c>
      <c r="F36" s="16" t="s">
        <v>100</v>
      </c>
      <c r="G36" s="17">
        <v>8261.46</v>
      </c>
      <c r="H36" s="17">
        <v>0</v>
      </c>
      <c r="I36" s="17">
        <v>0</v>
      </c>
      <c r="AG36" s="19"/>
    </row>
    <row r="37" spans="1:33" s="18" customFormat="1" ht="68.25" customHeight="1">
      <c r="A37" s="12" t="s">
        <v>101</v>
      </c>
      <c r="B37" s="13">
        <v>4247441000143</v>
      </c>
      <c r="C37" s="14" t="s">
        <v>102</v>
      </c>
      <c r="D37" s="15" t="s">
        <v>13</v>
      </c>
      <c r="E37" s="16" t="s">
        <v>99</v>
      </c>
      <c r="F37" s="16" t="s">
        <v>103</v>
      </c>
      <c r="G37" s="17">
        <v>10974.54</v>
      </c>
      <c r="H37" s="17">
        <v>0</v>
      </c>
      <c r="I37" s="17">
        <v>0</v>
      </c>
      <c r="AG37" s="19"/>
    </row>
    <row r="38" spans="1:33" s="18" customFormat="1" ht="68.25" customHeight="1">
      <c r="A38" s="12" t="s">
        <v>104</v>
      </c>
      <c r="B38" s="13">
        <v>4530044000184</v>
      </c>
      <c r="C38" s="14" t="s">
        <v>105</v>
      </c>
      <c r="D38" s="15" t="s">
        <v>13</v>
      </c>
      <c r="E38" s="16" t="s">
        <v>99</v>
      </c>
      <c r="F38" s="16" t="s">
        <v>106</v>
      </c>
      <c r="G38" s="17">
        <v>27308.34</v>
      </c>
      <c r="H38" s="17">
        <v>0</v>
      </c>
      <c r="I38" s="17">
        <v>0</v>
      </c>
      <c r="AG38" s="19"/>
    </row>
    <row r="39" spans="1:33" s="18" customFormat="1" ht="68.25" customHeight="1">
      <c r="A39" s="12" t="s">
        <v>107</v>
      </c>
      <c r="B39" s="13">
        <v>4530101000125</v>
      </c>
      <c r="C39" s="14" t="s">
        <v>108</v>
      </c>
      <c r="D39" s="15" t="s">
        <v>13</v>
      </c>
      <c r="E39" s="16" t="s">
        <v>99</v>
      </c>
      <c r="F39" s="16" t="s">
        <v>109</v>
      </c>
      <c r="G39" s="17">
        <v>12701.56</v>
      </c>
      <c r="H39" s="17">
        <v>0</v>
      </c>
      <c r="I39" s="17">
        <v>0</v>
      </c>
      <c r="AG39" s="19"/>
    </row>
    <row r="40" spans="1:33" s="18" customFormat="1" ht="68.25" customHeight="1">
      <c r="A40" s="12" t="s">
        <v>110</v>
      </c>
      <c r="B40" s="13">
        <v>4465209000181</v>
      </c>
      <c r="C40" s="14" t="s">
        <v>111</v>
      </c>
      <c r="D40" s="15" t="s">
        <v>13</v>
      </c>
      <c r="E40" s="16" t="s">
        <v>99</v>
      </c>
      <c r="F40" s="16" t="s">
        <v>112</v>
      </c>
      <c r="G40" s="17">
        <v>21249.98</v>
      </c>
      <c r="H40" s="17">
        <v>0</v>
      </c>
      <c r="I40" s="17">
        <v>0</v>
      </c>
      <c r="AG40" s="19"/>
    </row>
    <row r="41" spans="1:33" s="18" customFormat="1" ht="68.25" customHeight="1">
      <c r="A41" s="12" t="s">
        <v>113</v>
      </c>
      <c r="B41" s="13">
        <v>4241980000175</v>
      </c>
      <c r="C41" s="14" t="s">
        <v>114</v>
      </c>
      <c r="D41" s="15" t="s">
        <v>13</v>
      </c>
      <c r="E41" s="16" t="s">
        <v>99</v>
      </c>
      <c r="F41" s="16" t="s">
        <v>115</v>
      </c>
      <c r="G41" s="17">
        <v>44417.12</v>
      </c>
      <c r="H41" s="17">
        <v>0</v>
      </c>
      <c r="I41" s="17">
        <v>0</v>
      </c>
      <c r="AG41" s="19"/>
    </row>
    <row r="42" spans="1:33" s="18" customFormat="1" ht="68.25" customHeight="1">
      <c r="A42" s="12" t="s">
        <v>116</v>
      </c>
      <c r="B42" s="13">
        <v>5830872000109</v>
      </c>
      <c r="C42" s="14" t="s">
        <v>117</v>
      </c>
      <c r="D42" s="15" t="s">
        <v>13</v>
      </c>
      <c r="E42" s="16" t="s">
        <v>99</v>
      </c>
      <c r="F42" s="16" t="s">
        <v>118</v>
      </c>
      <c r="G42" s="17">
        <v>7819.64</v>
      </c>
      <c r="H42" s="17">
        <v>0</v>
      </c>
      <c r="I42" s="17">
        <v>0</v>
      </c>
      <c r="AG42" s="19"/>
    </row>
    <row r="43" spans="1:33" s="18" customFormat="1" ht="68.25" customHeight="1">
      <c r="A43" s="12" t="s">
        <v>119</v>
      </c>
      <c r="B43" s="13">
        <v>4282869000127</v>
      </c>
      <c r="C43" s="14" t="s">
        <v>120</v>
      </c>
      <c r="D43" s="15" t="s">
        <v>13</v>
      </c>
      <c r="E43" s="16" t="s">
        <v>99</v>
      </c>
      <c r="F43" s="16" t="s">
        <v>121</v>
      </c>
      <c r="G43" s="17">
        <v>19571.57</v>
      </c>
      <c r="H43" s="17">
        <v>0</v>
      </c>
      <c r="I43" s="17">
        <v>0</v>
      </c>
      <c r="AG43" s="19"/>
    </row>
    <row r="44" spans="1:33" s="18" customFormat="1" ht="68.25" customHeight="1">
      <c r="A44" s="12" t="s">
        <v>122</v>
      </c>
      <c r="B44" s="13">
        <v>4533113000103</v>
      </c>
      <c r="C44" s="14" t="s">
        <v>123</v>
      </c>
      <c r="D44" s="15" t="s">
        <v>13</v>
      </c>
      <c r="E44" s="16" t="s">
        <v>99</v>
      </c>
      <c r="F44" s="16" t="s">
        <v>124</v>
      </c>
      <c r="G44" s="17">
        <v>53107.43</v>
      </c>
      <c r="H44" s="17">
        <v>0</v>
      </c>
      <c r="I44" s="17">
        <v>0</v>
      </c>
      <c r="AG44" s="19"/>
    </row>
    <row r="45" spans="1:33" s="18" customFormat="1" ht="68.25" customHeight="1">
      <c r="A45" s="12" t="s">
        <v>125</v>
      </c>
      <c r="B45" s="13">
        <v>4272670000118</v>
      </c>
      <c r="C45" s="14" t="s">
        <v>126</v>
      </c>
      <c r="D45" s="15" t="s">
        <v>13</v>
      </c>
      <c r="E45" s="16" t="s">
        <v>99</v>
      </c>
      <c r="F45" s="16" t="s">
        <v>127</v>
      </c>
      <c r="G45" s="17">
        <v>15841.7</v>
      </c>
      <c r="H45" s="17">
        <v>0</v>
      </c>
      <c r="I45" s="17">
        <v>0</v>
      </c>
      <c r="AG45" s="19"/>
    </row>
    <row r="46" spans="1:33" s="18" customFormat="1" ht="68.25" customHeight="1">
      <c r="A46" s="12" t="s">
        <v>128</v>
      </c>
      <c r="B46" s="13">
        <v>4426383000115</v>
      </c>
      <c r="C46" s="14" t="s">
        <v>129</v>
      </c>
      <c r="D46" s="15" t="s">
        <v>13</v>
      </c>
      <c r="E46" s="16" t="s">
        <v>99</v>
      </c>
      <c r="F46" s="16" t="s">
        <v>130</v>
      </c>
      <c r="G46" s="17">
        <v>27476.91</v>
      </c>
      <c r="H46" s="17">
        <v>0</v>
      </c>
      <c r="I46" s="17">
        <v>0</v>
      </c>
      <c r="AG46" s="19"/>
    </row>
    <row r="47" spans="1:33" s="18" customFormat="1" ht="68.25" customHeight="1">
      <c r="A47" s="12" t="s">
        <v>131</v>
      </c>
      <c r="B47" s="13">
        <v>4312369000190</v>
      </c>
      <c r="C47" s="14" t="s">
        <v>132</v>
      </c>
      <c r="D47" s="15" t="s">
        <v>13</v>
      </c>
      <c r="E47" s="16" t="s">
        <v>99</v>
      </c>
      <c r="F47" s="16" t="s">
        <v>133</v>
      </c>
      <c r="G47" s="17">
        <v>33950.74</v>
      </c>
      <c r="H47" s="17">
        <v>0</v>
      </c>
      <c r="I47" s="17">
        <v>0</v>
      </c>
      <c r="AG47" s="19"/>
    </row>
    <row r="48" spans="1:33" s="18" customFormat="1" ht="68.25" customHeight="1">
      <c r="A48" s="12" t="s">
        <v>134</v>
      </c>
      <c r="B48" s="13">
        <v>265674743</v>
      </c>
      <c r="C48" s="14" t="s">
        <v>135</v>
      </c>
      <c r="D48" s="15" t="s">
        <v>13</v>
      </c>
      <c r="E48" s="16" t="s">
        <v>99</v>
      </c>
      <c r="F48" s="16" t="s">
        <v>136</v>
      </c>
      <c r="G48" s="17">
        <v>1710.28</v>
      </c>
      <c r="H48" s="17">
        <v>0</v>
      </c>
      <c r="I48" s="17">
        <v>1710.28</v>
      </c>
      <c r="AG48" s="19"/>
    </row>
    <row r="49" spans="1:33" s="18" customFormat="1" ht="68.25" customHeight="1">
      <c r="A49" s="12" t="s">
        <v>137</v>
      </c>
      <c r="B49" s="13">
        <v>29979036001031</v>
      </c>
      <c r="C49" s="14" t="s">
        <v>138</v>
      </c>
      <c r="D49" s="15" t="s">
        <v>13</v>
      </c>
      <c r="E49" s="16" t="s">
        <v>99</v>
      </c>
      <c r="F49" s="16" t="s">
        <v>139</v>
      </c>
      <c r="G49" s="17">
        <v>579.28</v>
      </c>
      <c r="H49" s="17">
        <v>0</v>
      </c>
      <c r="I49" s="17">
        <v>579.28</v>
      </c>
      <c r="AG49" s="19"/>
    </row>
    <row r="50" spans="1:33" s="18" customFormat="1" ht="68.25" customHeight="1">
      <c r="A50" s="12" t="s">
        <v>140</v>
      </c>
      <c r="B50" s="13">
        <v>67393181000134</v>
      </c>
      <c r="C50" s="14" t="s">
        <v>141</v>
      </c>
      <c r="D50" s="15" t="s">
        <v>13</v>
      </c>
      <c r="E50" s="16" t="s">
        <v>43</v>
      </c>
      <c r="F50" s="16" t="s">
        <v>142</v>
      </c>
      <c r="G50" s="17">
        <v>16426.48</v>
      </c>
      <c r="H50" s="17">
        <v>0</v>
      </c>
      <c r="I50" s="17">
        <v>16426.48</v>
      </c>
      <c r="AG50" s="19"/>
    </row>
    <row r="51" spans="1:33" s="18" customFormat="1" ht="68.25" customHeight="1">
      <c r="A51" s="12" t="s">
        <v>143</v>
      </c>
      <c r="B51" s="13">
        <v>4406195000125</v>
      </c>
      <c r="C51" s="14" t="s">
        <v>144</v>
      </c>
      <c r="D51" s="15" t="s">
        <v>13</v>
      </c>
      <c r="E51" s="16" t="s">
        <v>99</v>
      </c>
      <c r="F51" s="16" t="s">
        <v>145</v>
      </c>
      <c r="G51" s="17">
        <v>205.2</v>
      </c>
      <c r="H51" s="17">
        <v>0</v>
      </c>
      <c r="I51" s="17">
        <v>205.2</v>
      </c>
      <c r="AG51" s="19"/>
    </row>
    <row r="52" spans="1:33" s="18" customFormat="1" ht="68.25" customHeight="1">
      <c r="A52" s="12" t="s">
        <v>143</v>
      </c>
      <c r="B52" s="13">
        <v>4406195000125</v>
      </c>
      <c r="C52" s="14" t="s">
        <v>146</v>
      </c>
      <c r="D52" s="15" t="s">
        <v>13</v>
      </c>
      <c r="E52" s="16" t="s">
        <v>99</v>
      </c>
      <c r="F52" s="16" t="s">
        <v>147</v>
      </c>
      <c r="G52" s="17">
        <v>227.23</v>
      </c>
      <c r="H52" s="17">
        <v>0</v>
      </c>
      <c r="I52" s="17">
        <v>227.23</v>
      </c>
      <c r="AG52" s="19"/>
    </row>
    <row r="53" spans="1:33" s="18" customFormat="1" ht="68.25" customHeight="1">
      <c r="A53" s="12" t="s">
        <v>148</v>
      </c>
      <c r="B53" s="13">
        <v>5610079000196</v>
      </c>
      <c r="C53" s="14" t="s">
        <v>149</v>
      </c>
      <c r="D53" s="15" t="s">
        <v>13</v>
      </c>
      <c r="E53" s="16" t="s">
        <v>99</v>
      </c>
      <c r="F53" s="16" t="s">
        <v>150</v>
      </c>
      <c r="G53" s="17">
        <v>1303.61</v>
      </c>
      <c r="H53" s="17">
        <v>0</v>
      </c>
      <c r="I53" s="17">
        <v>1303.61</v>
      </c>
      <c r="AG53" s="19"/>
    </row>
    <row r="54" spans="1:33" s="18" customFormat="1" ht="68.25" customHeight="1">
      <c r="A54" s="12" t="s">
        <v>151</v>
      </c>
      <c r="B54" s="13">
        <v>24483286000171</v>
      </c>
      <c r="C54" s="14" t="s">
        <v>152</v>
      </c>
      <c r="D54" s="15" t="s">
        <v>13</v>
      </c>
      <c r="E54" s="16" t="s">
        <v>43</v>
      </c>
      <c r="F54" s="16" t="s">
        <v>153</v>
      </c>
      <c r="G54" s="17">
        <v>2390</v>
      </c>
      <c r="H54" s="17">
        <v>0</v>
      </c>
      <c r="I54" s="17">
        <v>0</v>
      </c>
      <c r="AG54" s="19"/>
    </row>
    <row r="55" spans="1:33" s="18" customFormat="1" ht="68.25" customHeight="1">
      <c r="A55" s="12" t="s">
        <v>154</v>
      </c>
      <c r="B55" s="13">
        <v>4153748000185</v>
      </c>
      <c r="C55" s="14" t="s">
        <v>155</v>
      </c>
      <c r="D55" s="15" t="s">
        <v>13</v>
      </c>
      <c r="E55" s="16" t="s">
        <v>99</v>
      </c>
      <c r="F55" s="16" t="s">
        <v>156</v>
      </c>
      <c r="G55" s="17">
        <v>56718.18</v>
      </c>
      <c r="H55" s="17">
        <v>0</v>
      </c>
      <c r="I55" s="17">
        <v>56718.18</v>
      </c>
      <c r="AG55" s="19"/>
    </row>
    <row r="56" spans="1:33" s="18" customFormat="1" ht="68.25" customHeight="1">
      <c r="A56" s="12" t="s">
        <v>157</v>
      </c>
      <c r="B56" s="13">
        <v>71521755272</v>
      </c>
      <c r="C56" s="14" t="s">
        <v>135</v>
      </c>
      <c r="D56" s="15" t="s">
        <v>13</v>
      </c>
      <c r="E56" s="16" t="s">
        <v>99</v>
      </c>
      <c r="F56" s="16" t="s">
        <v>158</v>
      </c>
      <c r="G56" s="17">
        <v>1856.25</v>
      </c>
      <c r="H56" s="17">
        <v>0</v>
      </c>
      <c r="I56" s="17">
        <v>1856.25</v>
      </c>
      <c r="AG56" s="19"/>
    </row>
    <row r="57" spans="1:33" s="18" customFormat="1" ht="68.25" customHeight="1">
      <c r="A57" s="12" t="s">
        <v>159</v>
      </c>
      <c r="B57" s="13">
        <v>8964341686</v>
      </c>
      <c r="C57" s="14" t="s">
        <v>135</v>
      </c>
      <c r="D57" s="15" t="s">
        <v>13</v>
      </c>
      <c r="E57" s="16" t="s">
        <v>99</v>
      </c>
      <c r="F57" s="16" t="s">
        <v>160</v>
      </c>
      <c r="G57" s="17">
        <v>1856.25</v>
      </c>
      <c r="H57" s="17">
        <v>0</v>
      </c>
      <c r="I57" s="17">
        <v>1856.25</v>
      </c>
      <c r="AG57" s="19"/>
    </row>
    <row r="58" spans="1:33" s="18" customFormat="1" ht="68.25" customHeight="1">
      <c r="A58" s="12" t="s">
        <v>161</v>
      </c>
      <c r="B58" s="13">
        <v>89450132291</v>
      </c>
      <c r="C58" s="14" t="s">
        <v>135</v>
      </c>
      <c r="D58" s="15" t="s">
        <v>13</v>
      </c>
      <c r="E58" s="16" t="s">
        <v>99</v>
      </c>
      <c r="F58" s="16" t="s">
        <v>162</v>
      </c>
      <c r="G58" s="17">
        <v>6413.55</v>
      </c>
      <c r="H58" s="17">
        <v>0</v>
      </c>
      <c r="I58" s="17">
        <v>6413.55</v>
      </c>
      <c r="AG58" s="19"/>
    </row>
    <row r="59" spans="1:33" s="18" customFormat="1" ht="68.25" customHeight="1">
      <c r="A59" s="12" t="s">
        <v>163</v>
      </c>
      <c r="B59" s="13">
        <v>63123576272</v>
      </c>
      <c r="C59" s="14" t="s">
        <v>164</v>
      </c>
      <c r="D59" s="15" t="s">
        <v>13</v>
      </c>
      <c r="E59" s="16" t="s">
        <v>99</v>
      </c>
      <c r="F59" s="16" t="s">
        <v>165</v>
      </c>
      <c r="G59" s="17">
        <v>1200</v>
      </c>
      <c r="H59" s="17">
        <v>0</v>
      </c>
      <c r="I59" s="17">
        <v>1200</v>
      </c>
      <c r="AG59" s="19"/>
    </row>
    <row r="60" spans="1:33" s="18" customFormat="1" ht="68.25" customHeight="1">
      <c r="A60" s="12" t="s">
        <v>154</v>
      </c>
      <c r="B60" s="13">
        <v>4153748000185</v>
      </c>
      <c r="C60" s="14" t="s">
        <v>155</v>
      </c>
      <c r="D60" s="15" t="s">
        <v>13</v>
      </c>
      <c r="E60" s="16" t="s">
        <v>99</v>
      </c>
      <c r="F60" s="16" t="s">
        <v>166</v>
      </c>
      <c r="G60" s="17">
        <v>1106468.27</v>
      </c>
      <c r="H60" s="17">
        <v>0</v>
      </c>
      <c r="I60" s="17">
        <f>1106468.27-927.27</f>
        <v>1105541</v>
      </c>
      <c r="AG60" s="19"/>
    </row>
    <row r="61" spans="1:33" s="18" customFormat="1" ht="68.25" customHeight="1">
      <c r="A61" s="12" t="s">
        <v>154</v>
      </c>
      <c r="B61" s="13">
        <v>4153748000185</v>
      </c>
      <c r="C61" s="14" t="s">
        <v>167</v>
      </c>
      <c r="D61" s="15" t="s">
        <v>13</v>
      </c>
      <c r="E61" s="16" t="s">
        <v>99</v>
      </c>
      <c r="F61" s="16" t="s">
        <v>168</v>
      </c>
      <c r="G61" s="17">
        <v>9659.09</v>
      </c>
      <c r="H61" s="17">
        <v>0</v>
      </c>
      <c r="I61" s="17">
        <v>9659.09</v>
      </c>
      <c r="AG61" s="19"/>
    </row>
    <row r="62" spans="1:33" s="18" customFormat="1" ht="68.25" customHeight="1">
      <c r="A62" s="12" t="s">
        <v>163</v>
      </c>
      <c r="B62" s="13">
        <v>63123576272</v>
      </c>
      <c r="C62" s="14" t="s">
        <v>169</v>
      </c>
      <c r="D62" s="15" t="s">
        <v>13</v>
      </c>
      <c r="E62" s="16" t="s">
        <v>99</v>
      </c>
      <c r="F62" s="16" t="s">
        <v>170</v>
      </c>
      <c r="G62" s="17">
        <v>1710.28</v>
      </c>
      <c r="H62" s="17">
        <v>0</v>
      </c>
      <c r="I62" s="17">
        <v>1710.28</v>
      </c>
      <c r="AG62" s="19"/>
    </row>
    <row r="63" spans="1:33" s="18" customFormat="1" ht="68.25" customHeight="1">
      <c r="A63" s="12" t="s">
        <v>171</v>
      </c>
      <c r="B63" s="13">
        <v>34267336253</v>
      </c>
      <c r="C63" s="14" t="s">
        <v>135</v>
      </c>
      <c r="D63" s="15" t="s">
        <v>13</v>
      </c>
      <c r="E63" s="16" t="s">
        <v>99</v>
      </c>
      <c r="F63" s="16" t="s">
        <v>172</v>
      </c>
      <c r="G63" s="17">
        <v>2137.85</v>
      </c>
      <c r="H63" s="17">
        <v>0</v>
      </c>
      <c r="I63" s="17">
        <v>2137.85</v>
      </c>
      <c r="AG63" s="19"/>
    </row>
    <row r="64" spans="1:33" s="18" customFormat="1" ht="68.25" customHeight="1">
      <c r="A64" s="12" t="s">
        <v>173</v>
      </c>
      <c r="B64" s="13">
        <v>57144567268</v>
      </c>
      <c r="C64" s="14" t="s">
        <v>135</v>
      </c>
      <c r="D64" s="15" t="s">
        <v>13</v>
      </c>
      <c r="E64" s="16" t="s">
        <v>99</v>
      </c>
      <c r="F64" s="16" t="s">
        <v>174</v>
      </c>
      <c r="G64" s="17">
        <v>1282.71</v>
      </c>
      <c r="H64" s="17">
        <v>0</v>
      </c>
      <c r="I64" s="17">
        <v>1282.71</v>
      </c>
      <c r="AG64" s="19"/>
    </row>
    <row r="65" spans="1:33" s="18" customFormat="1" ht="68.25" customHeight="1">
      <c r="A65" s="12" t="s">
        <v>175</v>
      </c>
      <c r="B65" s="13">
        <v>7618522200</v>
      </c>
      <c r="C65" s="14" t="s">
        <v>135</v>
      </c>
      <c r="D65" s="15" t="s">
        <v>13</v>
      </c>
      <c r="E65" s="16" t="s">
        <v>99</v>
      </c>
      <c r="F65" s="16" t="s">
        <v>176</v>
      </c>
      <c r="G65" s="17">
        <v>427.52</v>
      </c>
      <c r="H65" s="17">
        <v>0</v>
      </c>
      <c r="I65" s="17">
        <v>427.52</v>
      </c>
      <c r="AG65" s="19"/>
    </row>
    <row r="66" spans="1:33" s="18" customFormat="1" ht="68.25" customHeight="1">
      <c r="A66" s="12" t="s">
        <v>177</v>
      </c>
      <c r="B66" s="13">
        <v>4277042000125</v>
      </c>
      <c r="C66" s="14" t="s">
        <v>178</v>
      </c>
      <c r="D66" s="15" t="s">
        <v>13</v>
      </c>
      <c r="E66" s="16" t="s">
        <v>14</v>
      </c>
      <c r="F66" s="16" t="s">
        <v>179</v>
      </c>
      <c r="G66" s="17">
        <v>20000000</v>
      </c>
      <c r="H66" s="17">
        <v>0</v>
      </c>
      <c r="I66" s="17">
        <v>20000000</v>
      </c>
      <c r="AG66" s="19"/>
    </row>
    <row r="67" spans="1:33" s="18" customFormat="1" ht="68.25" customHeight="1">
      <c r="A67" s="12" t="s">
        <v>180</v>
      </c>
      <c r="B67" s="13">
        <v>4628111000106</v>
      </c>
      <c r="C67" s="14" t="s">
        <v>181</v>
      </c>
      <c r="D67" s="15" t="s">
        <v>13</v>
      </c>
      <c r="E67" s="16" t="s">
        <v>99</v>
      </c>
      <c r="F67" s="16" t="s">
        <v>182</v>
      </c>
      <c r="G67" s="17">
        <v>22100.71</v>
      </c>
      <c r="H67" s="17">
        <v>0</v>
      </c>
      <c r="I67" s="17">
        <v>0</v>
      </c>
      <c r="AG67" s="19"/>
    </row>
    <row r="68" spans="1:33" s="18" customFormat="1" ht="68.25" customHeight="1">
      <c r="A68" s="12" t="s">
        <v>41</v>
      </c>
      <c r="B68" s="13">
        <v>2341467000120</v>
      </c>
      <c r="C68" s="14" t="s">
        <v>183</v>
      </c>
      <c r="D68" s="15" t="s">
        <v>21</v>
      </c>
      <c r="E68" s="16" t="s">
        <v>57</v>
      </c>
      <c r="F68" s="16" t="s">
        <v>184</v>
      </c>
      <c r="G68" s="17">
        <v>611330.5</v>
      </c>
      <c r="H68" s="17">
        <v>53342.7</v>
      </c>
      <c r="I68" s="17">
        <f>26323.11+54165.5+52673.23+49493.93+53342.7</f>
        <v>235998.46999999997</v>
      </c>
      <c r="AG68" s="19"/>
    </row>
    <row r="69" spans="1:33" s="18" customFormat="1" ht="68.25" customHeight="1">
      <c r="A69" s="12" t="s">
        <v>38</v>
      </c>
      <c r="B69" s="13">
        <v>4407920000180</v>
      </c>
      <c r="C69" s="14" t="s">
        <v>185</v>
      </c>
      <c r="D69" s="15" t="s">
        <v>13</v>
      </c>
      <c r="E69" s="16" t="s">
        <v>14</v>
      </c>
      <c r="F69" s="16" t="s">
        <v>186</v>
      </c>
      <c r="G69" s="17">
        <v>108214.07</v>
      </c>
      <c r="H69" s="17">
        <v>0</v>
      </c>
      <c r="I69" s="17">
        <f>9633.3+9633.3+9633.3+9633.3</f>
        <v>38533.2</v>
      </c>
      <c r="AG69" s="19"/>
    </row>
    <row r="70" spans="1:33" s="18" customFormat="1" ht="68.25" customHeight="1">
      <c r="A70" s="12" t="s">
        <v>187</v>
      </c>
      <c r="B70" s="13" t="s">
        <v>188</v>
      </c>
      <c r="C70" s="14" t="s">
        <v>189</v>
      </c>
      <c r="D70" s="15" t="s">
        <v>13</v>
      </c>
      <c r="E70" s="16" t="s">
        <v>99</v>
      </c>
      <c r="F70" s="16" t="s">
        <v>190</v>
      </c>
      <c r="G70" s="17">
        <v>10000</v>
      </c>
      <c r="H70" s="17">
        <v>0</v>
      </c>
      <c r="I70" s="17">
        <f>1011.28+8988.72</f>
        <v>10000</v>
      </c>
      <c r="AG70" s="19"/>
    </row>
    <row r="71" spans="1:33" s="18" customFormat="1" ht="68.25" customHeight="1">
      <c r="A71" s="12" t="s">
        <v>187</v>
      </c>
      <c r="B71" s="13" t="s">
        <v>188</v>
      </c>
      <c r="C71" s="14" t="s">
        <v>189</v>
      </c>
      <c r="D71" s="15" t="s">
        <v>13</v>
      </c>
      <c r="E71" s="16" t="s">
        <v>99</v>
      </c>
      <c r="F71" s="16" t="s">
        <v>191</v>
      </c>
      <c r="G71" s="17">
        <v>7500</v>
      </c>
      <c r="H71" s="17">
        <v>0</v>
      </c>
      <c r="I71" s="17">
        <v>7500</v>
      </c>
      <c r="AG71" s="19"/>
    </row>
    <row r="72" spans="1:33" s="18" customFormat="1" ht="68.25" customHeight="1">
      <c r="A72" s="12" t="s">
        <v>187</v>
      </c>
      <c r="B72" s="13" t="s">
        <v>188</v>
      </c>
      <c r="C72" s="14" t="s">
        <v>192</v>
      </c>
      <c r="D72" s="15" t="s">
        <v>13</v>
      </c>
      <c r="E72" s="16" t="s">
        <v>99</v>
      </c>
      <c r="F72" s="16" t="s">
        <v>193</v>
      </c>
      <c r="G72" s="17">
        <v>46500</v>
      </c>
      <c r="H72" s="17">
        <v>0</v>
      </c>
      <c r="I72" s="17">
        <f>8772.81+32612.19</f>
        <v>41385</v>
      </c>
      <c r="AG72" s="19"/>
    </row>
    <row r="73" spans="1:33" s="18" customFormat="1" ht="68.25" customHeight="1">
      <c r="A73" s="12" t="s">
        <v>187</v>
      </c>
      <c r="B73" s="13" t="s">
        <v>188</v>
      </c>
      <c r="C73" s="14" t="s">
        <v>194</v>
      </c>
      <c r="D73" s="15" t="s">
        <v>13</v>
      </c>
      <c r="E73" s="16" t="s">
        <v>99</v>
      </c>
      <c r="F73" s="16" t="s">
        <v>195</v>
      </c>
      <c r="G73" s="17">
        <v>15500</v>
      </c>
      <c r="H73" s="17">
        <v>0</v>
      </c>
      <c r="I73" s="17">
        <f>3095.05+11320.99</f>
        <v>14416.04</v>
      </c>
      <c r="AG73" s="19"/>
    </row>
    <row r="74" spans="1:33" s="18" customFormat="1" ht="68.25" customHeight="1">
      <c r="A74" s="12" t="s">
        <v>187</v>
      </c>
      <c r="B74" s="13" t="s">
        <v>188</v>
      </c>
      <c r="C74" s="14" t="s">
        <v>196</v>
      </c>
      <c r="D74" s="15" t="s">
        <v>13</v>
      </c>
      <c r="E74" s="16" t="s">
        <v>99</v>
      </c>
      <c r="F74" s="16" t="s">
        <v>197</v>
      </c>
      <c r="G74" s="17">
        <v>738658.65</v>
      </c>
      <c r="H74" s="17">
        <v>0</v>
      </c>
      <c r="I74" s="17">
        <v>738658.65</v>
      </c>
      <c r="AG74" s="19"/>
    </row>
    <row r="75" spans="1:33" s="18" customFormat="1" ht="68.25" customHeight="1">
      <c r="A75" s="12" t="s">
        <v>187</v>
      </c>
      <c r="B75" s="13" t="s">
        <v>188</v>
      </c>
      <c r="C75" s="14" t="s">
        <v>196</v>
      </c>
      <c r="D75" s="15" t="s">
        <v>13</v>
      </c>
      <c r="E75" s="16" t="s">
        <v>99</v>
      </c>
      <c r="F75" s="16" t="s">
        <v>198</v>
      </c>
      <c r="G75" s="17">
        <v>30644.11</v>
      </c>
      <c r="H75" s="17">
        <v>0</v>
      </c>
      <c r="I75" s="17">
        <v>30644.11</v>
      </c>
      <c r="AG75" s="19"/>
    </row>
    <row r="76" spans="1:33" s="18" customFormat="1" ht="68.25" customHeight="1">
      <c r="A76" s="12" t="s">
        <v>187</v>
      </c>
      <c r="B76" s="13" t="s">
        <v>188</v>
      </c>
      <c r="C76" s="14" t="s">
        <v>196</v>
      </c>
      <c r="D76" s="15" t="s">
        <v>13</v>
      </c>
      <c r="E76" s="16" t="s">
        <v>99</v>
      </c>
      <c r="F76" s="16" t="s">
        <v>199</v>
      </c>
      <c r="G76" s="17">
        <v>3038.64</v>
      </c>
      <c r="H76" s="17">
        <v>0</v>
      </c>
      <c r="I76" s="17">
        <v>3038.64</v>
      </c>
      <c r="AG76" s="19"/>
    </row>
    <row r="77" spans="1:33" s="18" customFormat="1" ht="68.25" customHeight="1">
      <c r="A77" s="12" t="s">
        <v>187</v>
      </c>
      <c r="B77" s="13" t="s">
        <v>188</v>
      </c>
      <c r="C77" s="14" t="s">
        <v>200</v>
      </c>
      <c r="D77" s="15" t="s">
        <v>13</v>
      </c>
      <c r="E77" s="16" t="s">
        <v>99</v>
      </c>
      <c r="F77" s="16" t="s">
        <v>201</v>
      </c>
      <c r="G77" s="17">
        <v>422569.56</v>
      </c>
      <c r="H77" s="17">
        <v>0</v>
      </c>
      <c r="I77" s="17">
        <v>422569.56</v>
      </c>
      <c r="AG77" s="19"/>
    </row>
    <row r="78" spans="1:33" s="18" customFormat="1" ht="68.25" customHeight="1">
      <c r="A78" s="12" t="s">
        <v>187</v>
      </c>
      <c r="B78" s="13" t="s">
        <v>188</v>
      </c>
      <c r="C78" s="14" t="s">
        <v>200</v>
      </c>
      <c r="D78" s="15" t="s">
        <v>13</v>
      </c>
      <c r="E78" s="16" t="s">
        <v>99</v>
      </c>
      <c r="F78" s="16" t="s">
        <v>202</v>
      </c>
      <c r="G78" s="17">
        <v>3969.99</v>
      </c>
      <c r="H78" s="17">
        <v>0</v>
      </c>
      <c r="I78" s="17">
        <v>3969.99</v>
      </c>
      <c r="AG78" s="19"/>
    </row>
    <row r="79" spans="1:33" s="18" customFormat="1" ht="68.25" customHeight="1">
      <c r="A79" s="12" t="s">
        <v>187</v>
      </c>
      <c r="B79" s="13" t="s">
        <v>188</v>
      </c>
      <c r="C79" s="14" t="s">
        <v>200</v>
      </c>
      <c r="D79" s="15" t="s">
        <v>13</v>
      </c>
      <c r="E79" s="16" t="s">
        <v>99</v>
      </c>
      <c r="F79" s="16" t="s">
        <v>203</v>
      </c>
      <c r="G79" s="17">
        <v>74486.29</v>
      </c>
      <c r="H79" s="17">
        <v>0</v>
      </c>
      <c r="I79" s="17">
        <v>74486.29</v>
      </c>
      <c r="AG79" s="19"/>
    </row>
    <row r="80" spans="1:33" s="18" customFormat="1" ht="68.25" customHeight="1">
      <c r="A80" s="12" t="s">
        <v>187</v>
      </c>
      <c r="B80" s="13" t="s">
        <v>188</v>
      </c>
      <c r="C80" s="14" t="s">
        <v>200</v>
      </c>
      <c r="D80" s="15" t="s">
        <v>13</v>
      </c>
      <c r="E80" s="16" t="s">
        <v>99</v>
      </c>
      <c r="F80" s="16" t="s">
        <v>204</v>
      </c>
      <c r="G80" s="17">
        <v>2892.5</v>
      </c>
      <c r="H80" s="17">
        <v>0</v>
      </c>
      <c r="I80" s="17">
        <v>2892.5</v>
      </c>
      <c r="AG80" s="19"/>
    </row>
    <row r="81" spans="1:33" s="18" customFormat="1" ht="68.25" customHeight="1">
      <c r="A81" s="12" t="s">
        <v>205</v>
      </c>
      <c r="B81" s="13">
        <v>43638589234</v>
      </c>
      <c r="C81" s="14" t="s">
        <v>206</v>
      </c>
      <c r="D81" s="15" t="s">
        <v>13</v>
      </c>
      <c r="E81" s="16" t="s">
        <v>99</v>
      </c>
      <c r="F81" s="16" t="s">
        <v>207</v>
      </c>
      <c r="G81" s="17">
        <v>1000</v>
      </c>
      <c r="H81" s="17">
        <v>0</v>
      </c>
      <c r="I81" s="17">
        <v>1000</v>
      </c>
      <c r="AG81" s="19"/>
    </row>
    <row r="82" spans="1:33" s="18" customFormat="1" ht="68.25" customHeight="1">
      <c r="A82" s="12" t="s">
        <v>38</v>
      </c>
      <c r="B82" s="13">
        <v>4407920000180</v>
      </c>
      <c r="C82" s="14" t="s">
        <v>208</v>
      </c>
      <c r="D82" s="15" t="s">
        <v>13</v>
      </c>
      <c r="E82" s="16" t="s">
        <v>99</v>
      </c>
      <c r="F82" s="16" t="s">
        <v>209</v>
      </c>
      <c r="G82" s="17">
        <v>88.43</v>
      </c>
      <c r="H82" s="17">
        <v>0</v>
      </c>
      <c r="I82" s="17">
        <v>88.43</v>
      </c>
      <c r="AG82" s="19"/>
    </row>
    <row r="83" spans="1:33" s="18" customFormat="1" ht="68.25" customHeight="1">
      <c r="A83" s="12" t="s">
        <v>52</v>
      </c>
      <c r="B83" s="13">
        <v>33000118000179</v>
      </c>
      <c r="C83" s="14" t="s">
        <v>210</v>
      </c>
      <c r="D83" s="15" t="s">
        <v>13</v>
      </c>
      <c r="E83" s="16" t="s">
        <v>99</v>
      </c>
      <c r="F83" s="16" t="s">
        <v>211</v>
      </c>
      <c r="G83" s="17">
        <v>32.56</v>
      </c>
      <c r="H83" s="17">
        <v>0</v>
      </c>
      <c r="I83" s="17">
        <v>32.56</v>
      </c>
      <c r="AG83" s="19"/>
    </row>
    <row r="84" spans="1:33" s="18" customFormat="1" ht="68.25" customHeight="1">
      <c r="A84" s="12" t="s">
        <v>212</v>
      </c>
      <c r="B84" s="13">
        <v>23980958272</v>
      </c>
      <c r="C84" s="14" t="s">
        <v>213</v>
      </c>
      <c r="D84" s="15" t="s">
        <v>13</v>
      </c>
      <c r="E84" s="16" t="s">
        <v>99</v>
      </c>
      <c r="F84" s="16" t="s">
        <v>214</v>
      </c>
      <c r="G84" s="17">
        <v>1563.16</v>
      </c>
      <c r="H84" s="17">
        <v>0</v>
      </c>
      <c r="I84" s="17">
        <v>1563.16</v>
      </c>
      <c r="AG84" s="19"/>
    </row>
    <row r="85" spans="1:33" s="18" customFormat="1" ht="68.25" customHeight="1">
      <c r="A85" s="12" t="s">
        <v>215</v>
      </c>
      <c r="B85" s="13">
        <v>63813874249</v>
      </c>
      <c r="C85" s="14" t="s">
        <v>135</v>
      </c>
      <c r="D85" s="15" t="s">
        <v>13</v>
      </c>
      <c r="E85" s="16" t="s">
        <v>99</v>
      </c>
      <c r="F85" s="16" t="s">
        <v>216</v>
      </c>
      <c r="G85" s="17">
        <v>3420.56</v>
      </c>
      <c r="H85" s="17">
        <v>0</v>
      </c>
      <c r="I85" s="17">
        <v>3420.56</v>
      </c>
      <c r="AG85" s="19"/>
    </row>
    <row r="86" spans="1:33" s="18" customFormat="1" ht="68.25" customHeight="1">
      <c r="A86" s="12" t="s">
        <v>154</v>
      </c>
      <c r="B86" s="13">
        <v>4153748000185</v>
      </c>
      <c r="C86" s="14" t="s">
        <v>217</v>
      </c>
      <c r="D86" s="15" t="s">
        <v>13</v>
      </c>
      <c r="E86" s="16" t="s">
        <v>99</v>
      </c>
      <c r="F86" s="16" t="s">
        <v>218</v>
      </c>
      <c r="G86" s="17">
        <v>5718.18</v>
      </c>
      <c r="H86" s="17">
        <v>0</v>
      </c>
      <c r="I86" s="17">
        <v>5718.18</v>
      </c>
      <c r="AG86" s="19"/>
    </row>
    <row r="87" spans="1:33" s="18" customFormat="1" ht="68.25" customHeight="1">
      <c r="A87" s="12" t="s">
        <v>187</v>
      </c>
      <c r="B87" s="13" t="s">
        <v>188</v>
      </c>
      <c r="C87" s="14" t="s">
        <v>219</v>
      </c>
      <c r="D87" s="15" t="s">
        <v>13</v>
      </c>
      <c r="E87" s="16" t="s">
        <v>99</v>
      </c>
      <c r="F87" s="16" t="s">
        <v>220</v>
      </c>
      <c r="G87" s="17">
        <v>4729072.48</v>
      </c>
      <c r="H87" s="17">
        <v>0</v>
      </c>
      <c r="I87" s="17">
        <f>2695726.72+1048207.38+7927.2</f>
        <v>3751861.3000000003</v>
      </c>
      <c r="AG87" s="19"/>
    </row>
    <row r="88" spans="1:33" s="18" customFormat="1" ht="68.25" customHeight="1">
      <c r="A88" s="12" t="s">
        <v>187</v>
      </c>
      <c r="B88" s="13" t="s">
        <v>188</v>
      </c>
      <c r="C88" s="14" t="s">
        <v>219</v>
      </c>
      <c r="D88" s="15" t="s">
        <v>13</v>
      </c>
      <c r="E88" s="16" t="s">
        <v>99</v>
      </c>
      <c r="F88" s="16" t="s">
        <v>221</v>
      </c>
      <c r="G88" s="17">
        <v>1919967.6</v>
      </c>
      <c r="H88" s="17">
        <v>0</v>
      </c>
      <c r="I88" s="17">
        <v>1919967.6</v>
      </c>
      <c r="AG88" s="19"/>
    </row>
    <row r="89" spans="1:33" s="18" customFormat="1" ht="68.25" customHeight="1">
      <c r="A89" s="12" t="s">
        <v>187</v>
      </c>
      <c r="B89" s="13" t="s">
        <v>188</v>
      </c>
      <c r="C89" s="14" t="s">
        <v>219</v>
      </c>
      <c r="D89" s="15" t="s">
        <v>13</v>
      </c>
      <c r="E89" s="16" t="s">
        <v>99</v>
      </c>
      <c r="F89" s="16" t="s">
        <v>222</v>
      </c>
      <c r="G89" s="17">
        <v>2449250.23</v>
      </c>
      <c r="H89" s="17">
        <v>0</v>
      </c>
      <c r="I89" s="17">
        <v>2449250.23</v>
      </c>
      <c r="AG89" s="19"/>
    </row>
    <row r="90" spans="1:33" s="18" customFormat="1" ht="68.25" customHeight="1">
      <c r="A90" s="12" t="s">
        <v>187</v>
      </c>
      <c r="B90" s="13" t="s">
        <v>188</v>
      </c>
      <c r="C90" s="14" t="s">
        <v>219</v>
      </c>
      <c r="D90" s="15" t="s">
        <v>13</v>
      </c>
      <c r="E90" s="16" t="s">
        <v>99</v>
      </c>
      <c r="F90" s="16" t="s">
        <v>223</v>
      </c>
      <c r="G90" s="17">
        <v>1424514.4</v>
      </c>
      <c r="H90" s="17">
        <v>0</v>
      </c>
      <c r="I90" s="17">
        <v>1424514.4</v>
      </c>
      <c r="AG90" s="19"/>
    </row>
    <row r="91" spans="1:33" s="18" customFormat="1" ht="68.25" customHeight="1">
      <c r="A91" s="12" t="s">
        <v>187</v>
      </c>
      <c r="B91" s="13" t="s">
        <v>188</v>
      </c>
      <c r="C91" s="14" t="s">
        <v>219</v>
      </c>
      <c r="D91" s="15" t="s">
        <v>13</v>
      </c>
      <c r="E91" s="16" t="s">
        <v>99</v>
      </c>
      <c r="F91" s="16" t="s">
        <v>224</v>
      </c>
      <c r="G91" s="17">
        <v>715537.21</v>
      </c>
      <c r="H91" s="17">
        <v>0</v>
      </c>
      <c r="I91" s="17">
        <v>715537.21</v>
      </c>
      <c r="AG91" s="19"/>
    </row>
    <row r="92" spans="1:33" s="18" customFormat="1" ht="68.25" customHeight="1">
      <c r="A92" s="12" t="s">
        <v>187</v>
      </c>
      <c r="B92" s="13" t="s">
        <v>188</v>
      </c>
      <c r="C92" s="14" t="s">
        <v>219</v>
      </c>
      <c r="D92" s="15" t="s">
        <v>13</v>
      </c>
      <c r="E92" s="16" t="s">
        <v>99</v>
      </c>
      <c r="F92" s="16" t="s">
        <v>225</v>
      </c>
      <c r="G92" s="17">
        <v>694432.2</v>
      </c>
      <c r="H92" s="17">
        <v>0</v>
      </c>
      <c r="I92" s="17">
        <v>694432.2</v>
      </c>
      <c r="AG92" s="19"/>
    </row>
    <row r="93" spans="1:33" s="18" customFormat="1" ht="68.25" customHeight="1">
      <c r="A93" s="12" t="s">
        <v>187</v>
      </c>
      <c r="B93" s="13" t="s">
        <v>188</v>
      </c>
      <c r="C93" s="14" t="s">
        <v>219</v>
      </c>
      <c r="D93" s="15" t="s">
        <v>13</v>
      </c>
      <c r="E93" s="16" t="s">
        <v>99</v>
      </c>
      <c r="F93" s="16" t="s">
        <v>226</v>
      </c>
      <c r="G93" s="17">
        <v>235041.5</v>
      </c>
      <c r="H93" s="17">
        <v>0</v>
      </c>
      <c r="I93" s="17">
        <v>235041.5</v>
      </c>
      <c r="AG93" s="19"/>
    </row>
    <row r="94" spans="1:33" s="18" customFormat="1" ht="68.25" customHeight="1">
      <c r="A94" s="12" t="s">
        <v>187</v>
      </c>
      <c r="B94" s="13" t="s">
        <v>188</v>
      </c>
      <c r="C94" s="14" t="s">
        <v>219</v>
      </c>
      <c r="D94" s="15" t="s">
        <v>13</v>
      </c>
      <c r="E94" s="16" t="s">
        <v>99</v>
      </c>
      <c r="F94" s="16" t="s">
        <v>227</v>
      </c>
      <c r="G94" s="17">
        <v>153611</v>
      </c>
      <c r="H94" s="17">
        <v>0</v>
      </c>
      <c r="I94" s="17">
        <v>153611</v>
      </c>
      <c r="AG94" s="19"/>
    </row>
    <row r="95" spans="1:33" s="18" customFormat="1" ht="68.25" customHeight="1">
      <c r="A95" s="12" t="s">
        <v>187</v>
      </c>
      <c r="B95" s="13" t="s">
        <v>188</v>
      </c>
      <c r="C95" s="14" t="s">
        <v>219</v>
      </c>
      <c r="D95" s="15" t="s">
        <v>13</v>
      </c>
      <c r="E95" s="16" t="s">
        <v>99</v>
      </c>
      <c r="F95" s="16" t="s">
        <v>228</v>
      </c>
      <c r="G95" s="17">
        <v>95476</v>
      </c>
      <c r="H95" s="17">
        <v>0</v>
      </c>
      <c r="I95" s="17">
        <v>95476</v>
      </c>
      <c r="AG95" s="19"/>
    </row>
    <row r="96" spans="1:33" s="18" customFormat="1" ht="68.25" customHeight="1">
      <c r="A96" s="12" t="s">
        <v>187</v>
      </c>
      <c r="B96" s="13" t="s">
        <v>188</v>
      </c>
      <c r="C96" s="14" t="s">
        <v>219</v>
      </c>
      <c r="D96" s="15" t="s">
        <v>13</v>
      </c>
      <c r="E96" s="16" t="s">
        <v>99</v>
      </c>
      <c r="F96" s="16" t="s">
        <v>229</v>
      </c>
      <c r="G96" s="17">
        <v>62588.73</v>
      </c>
      <c r="H96" s="17">
        <v>0</v>
      </c>
      <c r="I96" s="17">
        <v>62588.73</v>
      </c>
      <c r="AG96" s="19"/>
    </row>
    <row r="97" spans="1:33" s="18" customFormat="1" ht="68.25" customHeight="1">
      <c r="A97" s="12" t="s">
        <v>187</v>
      </c>
      <c r="B97" s="13" t="s">
        <v>188</v>
      </c>
      <c r="C97" s="14" t="s">
        <v>219</v>
      </c>
      <c r="D97" s="15" t="s">
        <v>13</v>
      </c>
      <c r="E97" s="16" t="s">
        <v>99</v>
      </c>
      <c r="F97" s="16" t="s">
        <v>230</v>
      </c>
      <c r="G97" s="17">
        <v>25246.59</v>
      </c>
      <c r="H97" s="17">
        <v>0</v>
      </c>
      <c r="I97" s="17">
        <v>25246.59</v>
      </c>
      <c r="AG97" s="19"/>
    </row>
    <row r="98" spans="1:33" s="18" customFormat="1" ht="68.25" customHeight="1">
      <c r="A98" s="12" t="s">
        <v>187</v>
      </c>
      <c r="B98" s="13" t="s">
        <v>188</v>
      </c>
      <c r="C98" s="14" t="s">
        <v>219</v>
      </c>
      <c r="D98" s="15" t="s">
        <v>13</v>
      </c>
      <c r="E98" s="16" t="s">
        <v>99</v>
      </c>
      <c r="F98" s="16" t="s">
        <v>231</v>
      </c>
      <c r="G98" s="17">
        <v>17553.93</v>
      </c>
      <c r="H98" s="17">
        <v>0</v>
      </c>
      <c r="I98" s="17">
        <v>17553.93</v>
      </c>
      <c r="AG98" s="19"/>
    </row>
    <row r="99" spans="1:33" s="18" customFormat="1" ht="68.25" customHeight="1">
      <c r="A99" s="12" t="s">
        <v>187</v>
      </c>
      <c r="B99" s="13" t="s">
        <v>188</v>
      </c>
      <c r="C99" s="14" t="s">
        <v>219</v>
      </c>
      <c r="D99" s="15" t="s">
        <v>13</v>
      </c>
      <c r="E99" s="16" t="s">
        <v>99</v>
      </c>
      <c r="F99" s="16" t="s">
        <v>232</v>
      </c>
      <c r="G99" s="17">
        <v>7518.29</v>
      </c>
      <c r="H99" s="17">
        <v>0</v>
      </c>
      <c r="I99" s="17">
        <v>7518.29</v>
      </c>
      <c r="AG99" s="19"/>
    </row>
    <row r="100" spans="1:33" s="18" customFormat="1" ht="68.25" customHeight="1">
      <c r="A100" s="12" t="s">
        <v>187</v>
      </c>
      <c r="B100" s="13" t="s">
        <v>188</v>
      </c>
      <c r="C100" s="14" t="s">
        <v>219</v>
      </c>
      <c r="D100" s="15" t="s">
        <v>13</v>
      </c>
      <c r="E100" s="16" t="s">
        <v>99</v>
      </c>
      <c r="F100" s="16" t="s">
        <v>233</v>
      </c>
      <c r="G100" s="17">
        <v>1650</v>
      </c>
      <c r="H100" s="17">
        <v>0</v>
      </c>
      <c r="I100" s="17">
        <v>1650</v>
      </c>
      <c r="AG100" s="19"/>
    </row>
    <row r="101" spans="1:33" s="18" customFormat="1" ht="68.25" customHeight="1">
      <c r="A101" s="12" t="s">
        <v>187</v>
      </c>
      <c r="B101" s="13" t="s">
        <v>188</v>
      </c>
      <c r="C101" s="14" t="s">
        <v>219</v>
      </c>
      <c r="D101" s="15" t="s">
        <v>13</v>
      </c>
      <c r="E101" s="16" t="s">
        <v>99</v>
      </c>
      <c r="F101" s="16" t="s">
        <v>234</v>
      </c>
      <c r="G101" s="17">
        <v>1369.27</v>
      </c>
      <c r="H101" s="17">
        <v>0</v>
      </c>
      <c r="I101" s="17">
        <v>1369.27</v>
      </c>
      <c r="AG101" s="19"/>
    </row>
    <row r="102" spans="1:33" s="18" customFormat="1" ht="68.25" customHeight="1">
      <c r="A102" s="12" t="s">
        <v>137</v>
      </c>
      <c r="B102" s="13">
        <v>29979036001031</v>
      </c>
      <c r="C102" s="14" t="s">
        <v>235</v>
      </c>
      <c r="D102" s="15" t="s">
        <v>13</v>
      </c>
      <c r="E102" s="16" t="s">
        <v>99</v>
      </c>
      <c r="F102" s="16" t="s">
        <v>236</v>
      </c>
      <c r="G102" s="17">
        <v>81339.38</v>
      </c>
      <c r="H102" s="17">
        <v>0</v>
      </c>
      <c r="I102" s="17">
        <v>81339.38</v>
      </c>
      <c r="AG102" s="19"/>
    </row>
    <row r="103" spans="1:33" s="18" customFormat="1" ht="68.25" customHeight="1">
      <c r="A103" s="12" t="s">
        <v>137</v>
      </c>
      <c r="B103" s="13">
        <v>29979036001031</v>
      </c>
      <c r="C103" s="14" t="s">
        <v>235</v>
      </c>
      <c r="D103" s="15" t="s">
        <v>13</v>
      </c>
      <c r="E103" s="16" t="s">
        <v>99</v>
      </c>
      <c r="F103" s="16" t="s">
        <v>237</v>
      </c>
      <c r="G103" s="17">
        <v>258.13</v>
      </c>
      <c r="H103" s="17">
        <v>0</v>
      </c>
      <c r="I103" s="17">
        <v>258.13</v>
      </c>
      <c r="AG103" s="19"/>
    </row>
    <row r="104" spans="1:33" s="18" customFormat="1" ht="68.25" customHeight="1">
      <c r="A104" s="12" t="s">
        <v>187</v>
      </c>
      <c r="B104" s="13" t="s">
        <v>188</v>
      </c>
      <c r="C104" s="14" t="s">
        <v>219</v>
      </c>
      <c r="D104" s="15" t="s">
        <v>13</v>
      </c>
      <c r="E104" s="16" t="s">
        <v>99</v>
      </c>
      <c r="F104" s="16" t="s">
        <v>238</v>
      </c>
      <c r="G104" s="17">
        <v>785098.22</v>
      </c>
      <c r="H104" s="17">
        <v>0</v>
      </c>
      <c r="I104" s="17">
        <f>254545.13+439757.56</f>
        <v>694302.69</v>
      </c>
      <c r="AG104" s="19"/>
    </row>
    <row r="105" spans="1:33" s="18" customFormat="1" ht="68.25" customHeight="1">
      <c r="A105" s="12" t="s">
        <v>187</v>
      </c>
      <c r="B105" s="13" t="s">
        <v>188</v>
      </c>
      <c r="C105" s="14" t="s">
        <v>219</v>
      </c>
      <c r="D105" s="15" t="s">
        <v>13</v>
      </c>
      <c r="E105" s="16" t="s">
        <v>99</v>
      </c>
      <c r="F105" s="16" t="s">
        <v>239</v>
      </c>
      <c r="G105" s="17">
        <v>123860.68</v>
      </c>
      <c r="H105" s="17">
        <v>0</v>
      </c>
      <c r="I105" s="17">
        <v>123860.68</v>
      </c>
      <c r="AG105" s="19"/>
    </row>
    <row r="106" spans="1:33" s="18" customFormat="1" ht="68.25" customHeight="1">
      <c r="A106" s="12" t="s">
        <v>187</v>
      </c>
      <c r="B106" s="13" t="s">
        <v>188</v>
      </c>
      <c r="C106" s="14" t="s">
        <v>219</v>
      </c>
      <c r="D106" s="15" t="s">
        <v>13</v>
      </c>
      <c r="E106" s="16" t="s">
        <v>99</v>
      </c>
      <c r="F106" s="16" t="s">
        <v>240</v>
      </c>
      <c r="G106" s="17">
        <v>50865.47</v>
      </c>
      <c r="H106" s="17">
        <v>0</v>
      </c>
      <c r="I106" s="17">
        <v>50865.47</v>
      </c>
      <c r="AG106" s="19"/>
    </row>
    <row r="107" spans="1:33" s="18" customFormat="1" ht="68.25" customHeight="1">
      <c r="A107" s="12" t="s">
        <v>187</v>
      </c>
      <c r="B107" s="13" t="s">
        <v>188</v>
      </c>
      <c r="C107" s="14" t="s">
        <v>219</v>
      </c>
      <c r="D107" s="15" t="s">
        <v>13</v>
      </c>
      <c r="E107" s="16" t="s">
        <v>99</v>
      </c>
      <c r="F107" s="16" t="s">
        <v>241</v>
      </c>
      <c r="G107" s="17">
        <v>47085.65</v>
      </c>
      <c r="H107" s="17">
        <v>0</v>
      </c>
      <c r="I107" s="17">
        <v>47085.65</v>
      </c>
      <c r="AG107" s="19"/>
    </row>
    <row r="108" spans="1:33" s="18" customFormat="1" ht="68.25" customHeight="1">
      <c r="A108" s="12" t="s">
        <v>187</v>
      </c>
      <c r="B108" s="13" t="s">
        <v>188</v>
      </c>
      <c r="C108" s="14" t="s">
        <v>219</v>
      </c>
      <c r="D108" s="15" t="s">
        <v>13</v>
      </c>
      <c r="E108" s="16" t="s">
        <v>99</v>
      </c>
      <c r="F108" s="16" t="s">
        <v>242</v>
      </c>
      <c r="G108" s="17">
        <v>33205.73</v>
      </c>
      <c r="H108" s="17">
        <v>0</v>
      </c>
      <c r="I108" s="17">
        <v>33205.73</v>
      </c>
      <c r="AG108" s="19"/>
    </row>
    <row r="109" spans="1:33" s="18" customFormat="1" ht="68.25" customHeight="1">
      <c r="A109" s="12" t="s">
        <v>187</v>
      </c>
      <c r="B109" s="13" t="s">
        <v>188</v>
      </c>
      <c r="C109" s="14" t="s">
        <v>219</v>
      </c>
      <c r="D109" s="15" t="s">
        <v>13</v>
      </c>
      <c r="E109" s="16" t="s">
        <v>99</v>
      </c>
      <c r="F109" s="16" t="s">
        <v>243</v>
      </c>
      <c r="G109" s="17">
        <v>24828.23</v>
      </c>
      <c r="H109" s="17">
        <v>0</v>
      </c>
      <c r="I109" s="17">
        <v>24828.23</v>
      </c>
      <c r="AG109" s="19"/>
    </row>
    <row r="110" spans="1:33" s="18" customFormat="1" ht="68.25" customHeight="1">
      <c r="A110" s="12" t="s">
        <v>187</v>
      </c>
      <c r="B110" s="13" t="s">
        <v>188</v>
      </c>
      <c r="C110" s="14" t="s">
        <v>219</v>
      </c>
      <c r="D110" s="15" t="s">
        <v>13</v>
      </c>
      <c r="E110" s="16" t="s">
        <v>99</v>
      </c>
      <c r="F110" s="16" t="s">
        <v>244</v>
      </c>
      <c r="G110" s="17">
        <v>18804.57</v>
      </c>
      <c r="H110" s="17">
        <v>0</v>
      </c>
      <c r="I110" s="17">
        <v>18804.57</v>
      </c>
      <c r="AG110" s="19"/>
    </row>
    <row r="111" spans="1:33" s="18" customFormat="1" ht="68.25" customHeight="1">
      <c r="A111" s="12" t="s">
        <v>187</v>
      </c>
      <c r="B111" s="13" t="s">
        <v>188</v>
      </c>
      <c r="C111" s="14" t="s">
        <v>219</v>
      </c>
      <c r="D111" s="15" t="s">
        <v>13</v>
      </c>
      <c r="E111" s="16" t="s">
        <v>99</v>
      </c>
      <c r="F111" s="16" t="s">
        <v>245</v>
      </c>
      <c r="G111" s="17">
        <v>10816.35</v>
      </c>
      <c r="H111" s="17">
        <v>0</v>
      </c>
      <c r="I111" s="17">
        <v>10816.35</v>
      </c>
      <c r="AG111" s="19"/>
    </row>
    <row r="112" spans="1:33" s="18" customFormat="1" ht="68.25" customHeight="1">
      <c r="A112" s="12" t="s">
        <v>187</v>
      </c>
      <c r="B112" s="13" t="s">
        <v>188</v>
      </c>
      <c r="C112" s="14" t="s">
        <v>219</v>
      </c>
      <c r="D112" s="15" t="s">
        <v>13</v>
      </c>
      <c r="E112" s="16" t="s">
        <v>99</v>
      </c>
      <c r="F112" s="16" t="s">
        <v>246</v>
      </c>
      <c r="G112" s="17">
        <v>6136.87</v>
      </c>
      <c r="H112" s="17">
        <v>0</v>
      </c>
      <c r="I112" s="17">
        <v>6136.87</v>
      </c>
      <c r="AG112" s="19"/>
    </row>
    <row r="113" spans="1:33" s="18" customFormat="1" ht="68.25" customHeight="1">
      <c r="A113" s="12" t="s">
        <v>187</v>
      </c>
      <c r="B113" s="13" t="s">
        <v>188</v>
      </c>
      <c r="C113" s="14" t="s">
        <v>219</v>
      </c>
      <c r="D113" s="15" t="s">
        <v>13</v>
      </c>
      <c r="E113" s="16" t="s">
        <v>99</v>
      </c>
      <c r="F113" s="16" t="s">
        <v>247</v>
      </c>
      <c r="G113" s="17">
        <v>5978.7</v>
      </c>
      <c r="H113" s="17">
        <v>0</v>
      </c>
      <c r="I113" s="17">
        <v>5978.7</v>
      </c>
      <c r="AG113" s="19"/>
    </row>
    <row r="114" spans="1:33" s="18" customFormat="1" ht="68.25" customHeight="1">
      <c r="A114" s="12" t="s">
        <v>187</v>
      </c>
      <c r="B114" s="13" t="s">
        <v>188</v>
      </c>
      <c r="C114" s="14" t="s">
        <v>219</v>
      </c>
      <c r="D114" s="15" t="s">
        <v>13</v>
      </c>
      <c r="E114" s="16" t="s">
        <v>99</v>
      </c>
      <c r="F114" s="16" t="s">
        <v>248</v>
      </c>
      <c r="G114" s="17">
        <v>3697.08</v>
      </c>
      <c r="H114" s="17">
        <v>0</v>
      </c>
      <c r="I114" s="17">
        <v>3697.08</v>
      </c>
      <c r="AG114" s="19"/>
    </row>
    <row r="115" spans="1:33" s="18" customFormat="1" ht="68.25" customHeight="1">
      <c r="A115" s="12" t="s">
        <v>187</v>
      </c>
      <c r="B115" s="13" t="s">
        <v>188</v>
      </c>
      <c r="C115" s="14" t="s">
        <v>219</v>
      </c>
      <c r="D115" s="15" t="s">
        <v>13</v>
      </c>
      <c r="E115" s="16" t="s">
        <v>99</v>
      </c>
      <c r="F115" s="16" t="s">
        <v>249</v>
      </c>
      <c r="G115" s="17">
        <v>2247.81</v>
      </c>
      <c r="H115" s="17">
        <v>0</v>
      </c>
      <c r="I115" s="17">
        <v>2247.81</v>
      </c>
      <c r="AG115" s="19"/>
    </row>
    <row r="116" spans="1:33" s="18" customFormat="1" ht="68.25" customHeight="1">
      <c r="A116" s="12" t="s">
        <v>187</v>
      </c>
      <c r="B116" s="13" t="s">
        <v>188</v>
      </c>
      <c r="C116" s="14" t="s">
        <v>219</v>
      </c>
      <c r="D116" s="15" t="s">
        <v>13</v>
      </c>
      <c r="E116" s="16" t="s">
        <v>99</v>
      </c>
      <c r="F116" s="16" t="s">
        <v>250</v>
      </c>
      <c r="G116" s="17">
        <v>2167.28</v>
      </c>
      <c r="H116" s="17">
        <v>0</v>
      </c>
      <c r="I116" s="17">
        <v>2167.28</v>
      </c>
      <c r="AG116" s="19"/>
    </row>
    <row r="117" spans="1:33" s="18" customFormat="1" ht="68.25" customHeight="1">
      <c r="A117" s="12" t="s">
        <v>187</v>
      </c>
      <c r="B117" s="13" t="s">
        <v>188</v>
      </c>
      <c r="C117" s="14" t="s">
        <v>219</v>
      </c>
      <c r="D117" s="15" t="s">
        <v>13</v>
      </c>
      <c r="E117" s="16" t="s">
        <v>99</v>
      </c>
      <c r="F117" s="16" t="s">
        <v>251</v>
      </c>
      <c r="G117" s="17">
        <v>1999.62</v>
      </c>
      <c r="H117" s="17">
        <v>0</v>
      </c>
      <c r="I117" s="17">
        <v>1999.62</v>
      </c>
      <c r="AG117" s="19"/>
    </row>
    <row r="118" spans="1:33" s="18" customFormat="1" ht="68.25" customHeight="1">
      <c r="A118" s="12" t="s">
        <v>187</v>
      </c>
      <c r="B118" s="13" t="s">
        <v>188</v>
      </c>
      <c r="C118" s="14" t="s">
        <v>219</v>
      </c>
      <c r="D118" s="15" t="s">
        <v>13</v>
      </c>
      <c r="E118" s="16" t="s">
        <v>99</v>
      </c>
      <c r="F118" s="16" t="s">
        <v>252</v>
      </c>
      <c r="G118" s="17">
        <v>225.78</v>
      </c>
      <c r="H118" s="17">
        <v>0</v>
      </c>
      <c r="I118" s="17">
        <v>225.78</v>
      </c>
      <c r="AG118" s="19"/>
    </row>
    <row r="119" spans="1:33" s="18" customFormat="1" ht="68.25" customHeight="1">
      <c r="A119" s="12" t="s">
        <v>137</v>
      </c>
      <c r="B119" s="13">
        <v>29979036001031</v>
      </c>
      <c r="C119" s="14" t="s">
        <v>235</v>
      </c>
      <c r="D119" s="15" t="s">
        <v>13</v>
      </c>
      <c r="E119" s="16" t="s">
        <v>99</v>
      </c>
      <c r="F119" s="16" t="s">
        <v>253</v>
      </c>
      <c r="G119" s="17">
        <v>15304.67</v>
      </c>
      <c r="H119" s="17">
        <v>0</v>
      </c>
      <c r="I119" s="17">
        <v>15304.67</v>
      </c>
      <c r="AG119" s="19"/>
    </row>
    <row r="120" spans="1:33" s="18" customFormat="1" ht="68.25" customHeight="1">
      <c r="A120" s="12" t="s">
        <v>187</v>
      </c>
      <c r="B120" s="13" t="s">
        <v>188</v>
      </c>
      <c r="C120" s="14" t="s">
        <v>254</v>
      </c>
      <c r="D120" s="15" t="s">
        <v>13</v>
      </c>
      <c r="E120" s="16" t="s">
        <v>99</v>
      </c>
      <c r="F120" s="16" t="s">
        <v>255</v>
      </c>
      <c r="G120" s="17">
        <v>1980778.68</v>
      </c>
      <c r="H120" s="17">
        <v>0</v>
      </c>
      <c r="I120" s="17">
        <f>283946.05+1530856.74+863.13</f>
        <v>1815665.92</v>
      </c>
      <c r="AG120" s="19"/>
    </row>
    <row r="121" spans="1:33" s="18" customFormat="1" ht="68.25" customHeight="1">
      <c r="A121" s="12" t="s">
        <v>187</v>
      </c>
      <c r="B121" s="13" t="s">
        <v>188</v>
      </c>
      <c r="C121" s="14" t="s">
        <v>254</v>
      </c>
      <c r="D121" s="15" t="s">
        <v>13</v>
      </c>
      <c r="E121" s="16" t="s">
        <v>99</v>
      </c>
      <c r="F121" s="16" t="s">
        <v>256</v>
      </c>
      <c r="G121" s="17">
        <v>128605.69</v>
      </c>
      <c r="H121" s="17">
        <v>0</v>
      </c>
      <c r="I121" s="17">
        <v>128605.69</v>
      </c>
      <c r="AG121" s="19"/>
    </row>
    <row r="122" spans="1:33" s="18" customFormat="1" ht="68.25" customHeight="1">
      <c r="A122" s="12" t="s">
        <v>187</v>
      </c>
      <c r="B122" s="13" t="s">
        <v>188</v>
      </c>
      <c r="C122" s="14" t="s">
        <v>254</v>
      </c>
      <c r="D122" s="15" t="s">
        <v>13</v>
      </c>
      <c r="E122" s="16" t="s">
        <v>99</v>
      </c>
      <c r="F122" s="16" t="s">
        <v>257</v>
      </c>
      <c r="G122" s="17">
        <v>15931.97</v>
      </c>
      <c r="H122" s="17">
        <v>0</v>
      </c>
      <c r="I122" s="17">
        <v>15931.97</v>
      </c>
      <c r="AG122" s="19"/>
    </row>
    <row r="123" spans="1:33" s="18" customFormat="1" ht="68.25" customHeight="1">
      <c r="A123" s="12" t="s">
        <v>187</v>
      </c>
      <c r="B123" s="13" t="s">
        <v>188</v>
      </c>
      <c r="C123" s="14" t="s">
        <v>189</v>
      </c>
      <c r="D123" s="15" t="s">
        <v>13</v>
      </c>
      <c r="E123" s="16" t="s">
        <v>99</v>
      </c>
      <c r="F123" s="16" t="s">
        <v>258</v>
      </c>
      <c r="G123" s="17">
        <v>1082847.71</v>
      </c>
      <c r="H123" s="17">
        <v>0</v>
      </c>
      <c r="I123" s="17">
        <f>167371.4+692499.98</f>
        <v>859871.38</v>
      </c>
      <c r="AG123" s="19"/>
    </row>
    <row r="124" spans="1:33" s="18" customFormat="1" ht="68.25" customHeight="1">
      <c r="A124" s="12" t="s">
        <v>187</v>
      </c>
      <c r="B124" s="13" t="s">
        <v>188</v>
      </c>
      <c r="C124" s="14" t="s">
        <v>254</v>
      </c>
      <c r="D124" s="15" t="s">
        <v>13</v>
      </c>
      <c r="E124" s="16" t="s">
        <v>99</v>
      </c>
      <c r="F124" s="16" t="s">
        <v>259</v>
      </c>
      <c r="G124" s="17">
        <v>92994</v>
      </c>
      <c r="H124" s="17">
        <v>0</v>
      </c>
      <c r="I124" s="17">
        <v>92994</v>
      </c>
      <c r="AG124" s="19"/>
    </row>
    <row r="125" spans="1:33" s="18" customFormat="1" ht="68.25" customHeight="1">
      <c r="A125" s="12" t="s">
        <v>187</v>
      </c>
      <c r="B125" s="13" t="s">
        <v>188</v>
      </c>
      <c r="C125" s="14" t="s">
        <v>260</v>
      </c>
      <c r="D125" s="15" t="s">
        <v>13</v>
      </c>
      <c r="E125" s="16" t="s">
        <v>99</v>
      </c>
      <c r="F125" s="16" t="s">
        <v>261</v>
      </c>
      <c r="G125" s="17">
        <v>1090690.32</v>
      </c>
      <c r="H125" s="17">
        <v>0</v>
      </c>
      <c r="I125" s="17">
        <f>154521.33+805158.99</f>
        <v>959680.32</v>
      </c>
      <c r="AG125" s="19"/>
    </row>
    <row r="126" spans="1:33" s="18" customFormat="1" ht="68.25" customHeight="1">
      <c r="A126" s="12" t="s">
        <v>187</v>
      </c>
      <c r="B126" s="13" t="s">
        <v>188</v>
      </c>
      <c r="C126" s="14" t="s">
        <v>194</v>
      </c>
      <c r="D126" s="15" t="s">
        <v>13</v>
      </c>
      <c r="E126" s="16" t="s">
        <v>99</v>
      </c>
      <c r="F126" s="16" t="s">
        <v>262</v>
      </c>
      <c r="G126" s="17">
        <v>196587.75</v>
      </c>
      <c r="H126" s="17">
        <v>0</v>
      </c>
      <c r="I126" s="17">
        <f>33325.94+120698.51</f>
        <v>154024.45</v>
      </c>
      <c r="AG126" s="19"/>
    </row>
    <row r="127" spans="1:33" s="18" customFormat="1" ht="68.25" customHeight="1">
      <c r="A127" s="12" t="s">
        <v>187</v>
      </c>
      <c r="B127" s="13" t="s">
        <v>188</v>
      </c>
      <c r="C127" s="14" t="s">
        <v>194</v>
      </c>
      <c r="D127" s="15" t="s">
        <v>13</v>
      </c>
      <c r="E127" s="16" t="s">
        <v>99</v>
      </c>
      <c r="F127" s="16" t="s">
        <v>263</v>
      </c>
      <c r="G127" s="17">
        <v>28797.17</v>
      </c>
      <c r="H127" s="17">
        <v>0</v>
      </c>
      <c r="I127" s="17">
        <v>28797.17</v>
      </c>
      <c r="AG127" s="19"/>
    </row>
    <row r="128" spans="1:33" s="18" customFormat="1" ht="68.25" customHeight="1">
      <c r="A128" s="12" t="s">
        <v>187</v>
      </c>
      <c r="B128" s="13" t="s">
        <v>188</v>
      </c>
      <c r="C128" s="14" t="s">
        <v>260</v>
      </c>
      <c r="D128" s="15" t="s">
        <v>13</v>
      </c>
      <c r="E128" s="16" t="s">
        <v>99</v>
      </c>
      <c r="F128" s="16" t="s">
        <v>264</v>
      </c>
      <c r="G128" s="17">
        <v>2071.55</v>
      </c>
      <c r="H128" s="17">
        <v>0</v>
      </c>
      <c r="I128" s="17">
        <f>683.61+1387.94</f>
        <v>2071.55</v>
      </c>
      <c r="AG128" s="19"/>
    </row>
    <row r="129" spans="1:33" s="18" customFormat="1" ht="68.25" customHeight="1">
      <c r="A129" s="12" t="s">
        <v>187</v>
      </c>
      <c r="B129" s="13" t="s">
        <v>188</v>
      </c>
      <c r="C129" s="14" t="s">
        <v>254</v>
      </c>
      <c r="D129" s="15" t="s">
        <v>13</v>
      </c>
      <c r="E129" s="16" t="s">
        <v>99</v>
      </c>
      <c r="F129" s="16" t="s">
        <v>265</v>
      </c>
      <c r="G129" s="17">
        <v>414.31</v>
      </c>
      <c r="H129" s="17">
        <v>0</v>
      </c>
      <c r="I129" s="17">
        <v>414.31</v>
      </c>
      <c r="AG129" s="19"/>
    </row>
    <row r="130" spans="1:33" s="18" customFormat="1" ht="68.25" customHeight="1">
      <c r="A130" s="12" t="s">
        <v>187</v>
      </c>
      <c r="B130" s="13" t="s">
        <v>188</v>
      </c>
      <c r="C130" s="14" t="s">
        <v>192</v>
      </c>
      <c r="D130" s="15" t="s">
        <v>13</v>
      </c>
      <c r="E130" s="16" t="s">
        <v>99</v>
      </c>
      <c r="F130" s="16" t="s">
        <v>266</v>
      </c>
      <c r="G130" s="17">
        <v>998299.7</v>
      </c>
      <c r="H130" s="17">
        <v>0</v>
      </c>
      <c r="I130" s="17">
        <f>255366.88+623074.63+9456.48</f>
        <v>887897.99</v>
      </c>
      <c r="AG130" s="19"/>
    </row>
    <row r="131" spans="1:33" s="18" customFormat="1" ht="68.25" customHeight="1">
      <c r="A131" s="12" t="s">
        <v>187</v>
      </c>
      <c r="B131" s="13" t="s">
        <v>188</v>
      </c>
      <c r="C131" s="14" t="s">
        <v>219</v>
      </c>
      <c r="D131" s="15" t="s">
        <v>13</v>
      </c>
      <c r="E131" s="16" t="s">
        <v>99</v>
      </c>
      <c r="F131" s="16" t="s">
        <v>267</v>
      </c>
      <c r="G131" s="17">
        <v>645391.91</v>
      </c>
      <c r="H131" s="17">
        <v>0</v>
      </c>
      <c r="I131" s="17">
        <v>645391.91</v>
      </c>
      <c r="AG131" s="19"/>
    </row>
    <row r="132" spans="1:33" s="18" customFormat="1" ht="68.25" customHeight="1">
      <c r="A132" s="12" t="s">
        <v>187</v>
      </c>
      <c r="B132" s="13" t="s">
        <v>188</v>
      </c>
      <c r="C132" s="14" t="s">
        <v>219</v>
      </c>
      <c r="D132" s="15" t="s">
        <v>13</v>
      </c>
      <c r="E132" s="16" t="s">
        <v>99</v>
      </c>
      <c r="F132" s="16" t="s">
        <v>268</v>
      </c>
      <c r="G132" s="17">
        <v>253863.35</v>
      </c>
      <c r="H132" s="17">
        <v>0</v>
      </c>
      <c r="I132" s="17">
        <v>253863.35</v>
      </c>
      <c r="AG132" s="19"/>
    </row>
    <row r="133" spans="1:33" s="18" customFormat="1" ht="68.25" customHeight="1">
      <c r="A133" s="12" t="s">
        <v>187</v>
      </c>
      <c r="B133" s="13" t="s">
        <v>188</v>
      </c>
      <c r="C133" s="14" t="s">
        <v>219</v>
      </c>
      <c r="D133" s="15" t="s">
        <v>13</v>
      </c>
      <c r="E133" s="16" t="s">
        <v>99</v>
      </c>
      <c r="F133" s="16" t="s">
        <v>269</v>
      </c>
      <c r="G133" s="17">
        <v>21170.92</v>
      </c>
      <c r="H133" s="17">
        <v>0</v>
      </c>
      <c r="I133" s="17">
        <v>21170.92</v>
      </c>
      <c r="AG133" s="19"/>
    </row>
    <row r="134" spans="1:33" s="18" customFormat="1" ht="68.25" customHeight="1">
      <c r="A134" s="12" t="s">
        <v>187</v>
      </c>
      <c r="B134" s="13" t="s">
        <v>188</v>
      </c>
      <c r="C134" s="14" t="s">
        <v>219</v>
      </c>
      <c r="D134" s="15" t="s">
        <v>13</v>
      </c>
      <c r="E134" s="16" t="s">
        <v>99</v>
      </c>
      <c r="F134" s="16" t="s">
        <v>270</v>
      </c>
      <c r="G134" s="17">
        <v>13825.64</v>
      </c>
      <c r="H134" s="17">
        <v>0</v>
      </c>
      <c r="I134" s="17">
        <v>13825.64</v>
      </c>
      <c r="AG134" s="19"/>
    </row>
    <row r="135" spans="1:33" s="18" customFormat="1" ht="68.25" customHeight="1">
      <c r="A135" s="12" t="s">
        <v>187</v>
      </c>
      <c r="B135" s="13" t="s">
        <v>188</v>
      </c>
      <c r="C135" s="14" t="s">
        <v>219</v>
      </c>
      <c r="D135" s="15" t="s">
        <v>13</v>
      </c>
      <c r="E135" s="16" t="s">
        <v>99</v>
      </c>
      <c r="F135" s="16" t="s">
        <v>271</v>
      </c>
      <c r="G135" s="17">
        <v>8373.66</v>
      </c>
      <c r="H135" s="17">
        <v>0</v>
      </c>
      <c r="I135" s="17">
        <v>8373.66</v>
      </c>
      <c r="AG135" s="19"/>
    </row>
    <row r="136" spans="1:33" s="18" customFormat="1" ht="68.25" customHeight="1">
      <c r="A136" s="12" t="s">
        <v>187</v>
      </c>
      <c r="B136" s="13" t="s">
        <v>188</v>
      </c>
      <c r="C136" s="14" t="s">
        <v>219</v>
      </c>
      <c r="D136" s="15" t="s">
        <v>13</v>
      </c>
      <c r="E136" s="16" t="s">
        <v>99</v>
      </c>
      <c r="F136" s="16" t="s">
        <v>272</v>
      </c>
      <c r="G136" s="17">
        <v>2027.69</v>
      </c>
      <c r="H136" s="17">
        <v>0</v>
      </c>
      <c r="I136" s="17">
        <v>2027.69</v>
      </c>
      <c r="AG136" s="19"/>
    </row>
    <row r="137" spans="1:33" s="18" customFormat="1" ht="68.25" customHeight="1">
      <c r="A137" s="12" t="s">
        <v>187</v>
      </c>
      <c r="B137" s="13" t="s">
        <v>188</v>
      </c>
      <c r="C137" s="14" t="s">
        <v>219</v>
      </c>
      <c r="D137" s="15" t="s">
        <v>13</v>
      </c>
      <c r="E137" s="16" t="s">
        <v>99</v>
      </c>
      <c r="F137" s="16" t="s">
        <v>273</v>
      </c>
      <c r="G137" s="17">
        <v>1213.49</v>
      </c>
      <c r="H137" s="17">
        <v>0</v>
      </c>
      <c r="I137" s="17">
        <v>1213.49</v>
      </c>
      <c r="AG137" s="19"/>
    </row>
    <row r="138" spans="1:33" s="18" customFormat="1" ht="68.25" customHeight="1">
      <c r="A138" s="12" t="s">
        <v>187</v>
      </c>
      <c r="B138" s="13" t="s">
        <v>188</v>
      </c>
      <c r="C138" s="14" t="s">
        <v>219</v>
      </c>
      <c r="D138" s="15" t="s">
        <v>13</v>
      </c>
      <c r="E138" s="16" t="s">
        <v>99</v>
      </c>
      <c r="F138" s="16" t="s">
        <v>274</v>
      </c>
      <c r="G138" s="17">
        <v>154.39</v>
      </c>
      <c r="H138" s="17">
        <v>0</v>
      </c>
      <c r="I138" s="17">
        <v>154.39</v>
      </c>
      <c r="AG138" s="19"/>
    </row>
    <row r="139" spans="1:33" s="18" customFormat="1" ht="68.25" customHeight="1">
      <c r="A139" s="12" t="s">
        <v>187</v>
      </c>
      <c r="B139" s="13" t="s">
        <v>188</v>
      </c>
      <c r="C139" s="14" t="s">
        <v>219</v>
      </c>
      <c r="D139" s="15" t="s">
        <v>13</v>
      </c>
      <c r="E139" s="16" t="s">
        <v>99</v>
      </c>
      <c r="F139" s="16" t="s">
        <v>275</v>
      </c>
      <c r="G139" s="17">
        <v>46.91</v>
      </c>
      <c r="H139" s="17">
        <v>0</v>
      </c>
      <c r="I139" s="17">
        <v>46.91</v>
      </c>
      <c r="AG139" s="19"/>
    </row>
    <row r="140" spans="1:33" s="18" customFormat="1" ht="68.25" customHeight="1">
      <c r="A140" s="12" t="s">
        <v>137</v>
      </c>
      <c r="B140" s="13">
        <v>29979036001031</v>
      </c>
      <c r="C140" s="14" t="s">
        <v>235</v>
      </c>
      <c r="D140" s="15" t="s">
        <v>13</v>
      </c>
      <c r="E140" s="16" t="s">
        <v>99</v>
      </c>
      <c r="F140" s="16" t="s">
        <v>276</v>
      </c>
      <c r="G140" s="17">
        <v>946.49</v>
      </c>
      <c r="H140" s="17">
        <v>0</v>
      </c>
      <c r="I140" s="17">
        <v>946.49</v>
      </c>
      <c r="AG140" s="19"/>
    </row>
    <row r="141" spans="1:33" s="18" customFormat="1" ht="68.25" customHeight="1">
      <c r="A141" s="12" t="s">
        <v>187</v>
      </c>
      <c r="B141" s="13" t="s">
        <v>188</v>
      </c>
      <c r="C141" s="14" t="s">
        <v>254</v>
      </c>
      <c r="D141" s="15" t="s">
        <v>13</v>
      </c>
      <c r="E141" s="16" t="s">
        <v>99</v>
      </c>
      <c r="F141" s="16" t="s">
        <v>277</v>
      </c>
      <c r="G141" s="17">
        <v>21302.01</v>
      </c>
      <c r="H141" s="17">
        <v>0</v>
      </c>
      <c r="I141" s="17">
        <f>5450.76+14345.68</f>
        <v>19796.440000000002</v>
      </c>
      <c r="AG141" s="19"/>
    </row>
    <row r="142" spans="1:33" s="18" customFormat="1" ht="68.25" customHeight="1">
      <c r="A142" s="12" t="s">
        <v>187</v>
      </c>
      <c r="B142" s="13" t="s">
        <v>188</v>
      </c>
      <c r="C142" s="14" t="s">
        <v>254</v>
      </c>
      <c r="D142" s="15" t="s">
        <v>13</v>
      </c>
      <c r="E142" s="16" t="s">
        <v>99</v>
      </c>
      <c r="F142" s="16" t="s">
        <v>278</v>
      </c>
      <c r="G142" s="17">
        <v>3334.59</v>
      </c>
      <c r="H142" s="17">
        <v>0</v>
      </c>
      <c r="I142" s="17">
        <v>3334.59</v>
      </c>
      <c r="AG142" s="19"/>
    </row>
    <row r="143" spans="1:33" s="18" customFormat="1" ht="68.25" customHeight="1">
      <c r="A143" s="12" t="s">
        <v>187</v>
      </c>
      <c r="B143" s="13" t="s">
        <v>188</v>
      </c>
      <c r="C143" s="14" t="s">
        <v>219</v>
      </c>
      <c r="D143" s="15" t="s">
        <v>13</v>
      </c>
      <c r="E143" s="16" t="s">
        <v>99</v>
      </c>
      <c r="F143" s="16" t="s">
        <v>279</v>
      </c>
      <c r="G143" s="17">
        <v>1820000</v>
      </c>
      <c r="H143" s="17">
        <v>0</v>
      </c>
      <c r="I143" s="17">
        <v>1820000</v>
      </c>
      <c r="AG143" s="19"/>
    </row>
    <row r="144" spans="1:33" s="18" customFormat="1" ht="68.25" customHeight="1">
      <c r="A144" s="12" t="s">
        <v>137</v>
      </c>
      <c r="B144" s="13">
        <v>29979036001031</v>
      </c>
      <c r="C144" s="14" t="s">
        <v>235</v>
      </c>
      <c r="D144" s="15" t="s">
        <v>13</v>
      </c>
      <c r="E144" s="16" t="s">
        <v>99</v>
      </c>
      <c r="F144" s="16" t="s">
        <v>280</v>
      </c>
      <c r="G144" s="17">
        <v>36159.26</v>
      </c>
      <c r="H144" s="17">
        <v>0</v>
      </c>
      <c r="I144" s="17">
        <v>36159.26</v>
      </c>
      <c r="AG144" s="19"/>
    </row>
    <row r="145" spans="1:33" s="18" customFormat="1" ht="68.25" customHeight="1">
      <c r="A145" s="12" t="s">
        <v>52</v>
      </c>
      <c r="B145" s="13">
        <v>33000118000179</v>
      </c>
      <c r="C145" s="14" t="s">
        <v>281</v>
      </c>
      <c r="D145" s="15" t="s">
        <v>13</v>
      </c>
      <c r="E145" s="16" t="s">
        <v>99</v>
      </c>
      <c r="F145" s="16" t="s">
        <v>282</v>
      </c>
      <c r="G145" s="17">
        <v>44.7</v>
      </c>
      <c r="H145" s="17">
        <v>0</v>
      </c>
      <c r="I145" s="17">
        <v>44.7</v>
      </c>
      <c r="AG145" s="19"/>
    </row>
    <row r="146" spans="1:33" s="18" customFormat="1" ht="68.25" customHeight="1">
      <c r="A146" s="12" t="s">
        <v>283</v>
      </c>
      <c r="B146" s="13">
        <v>16139291291</v>
      </c>
      <c r="C146" s="14" t="s">
        <v>135</v>
      </c>
      <c r="D146" s="15" t="s">
        <v>13</v>
      </c>
      <c r="E146" s="16" t="s">
        <v>99</v>
      </c>
      <c r="F146" s="16" t="s">
        <v>284</v>
      </c>
      <c r="G146" s="17">
        <v>855.14</v>
      </c>
      <c r="H146" s="17">
        <v>0</v>
      </c>
      <c r="I146" s="17">
        <v>855.14</v>
      </c>
      <c r="AG146" s="19"/>
    </row>
    <row r="147" spans="1:33" s="18" customFormat="1" ht="68.25" customHeight="1">
      <c r="A147" s="12" t="s">
        <v>134</v>
      </c>
      <c r="B147" s="13">
        <v>265674743</v>
      </c>
      <c r="C147" s="14" t="s">
        <v>135</v>
      </c>
      <c r="D147" s="15" t="s">
        <v>13</v>
      </c>
      <c r="E147" s="16" t="s">
        <v>99</v>
      </c>
      <c r="F147" s="16" t="s">
        <v>285</v>
      </c>
      <c r="G147" s="17">
        <v>855.14</v>
      </c>
      <c r="H147" s="17">
        <v>0</v>
      </c>
      <c r="I147" s="17">
        <v>855.14</v>
      </c>
      <c r="AG147" s="19"/>
    </row>
    <row r="148" spans="1:33" s="18" customFormat="1" ht="68.25" customHeight="1">
      <c r="A148" s="12" t="s">
        <v>286</v>
      </c>
      <c r="B148" s="13">
        <v>57069603215</v>
      </c>
      <c r="C148" s="14" t="s">
        <v>135</v>
      </c>
      <c r="D148" s="15" t="s">
        <v>13</v>
      </c>
      <c r="E148" s="16" t="s">
        <v>99</v>
      </c>
      <c r="F148" s="16" t="s">
        <v>287</v>
      </c>
      <c r="G148" s="17">
        <v>855.04</v>
      </c>
      <c r="H148" s="17">
        <v>0</v>
      </c>
      <c r="I148" s="17">
        <v>855.04</v>
      </c>
      <c r="AG148" s="19"/>
    </row>
    <row r="149" spans="1:33" s="18" customFormat="1" ht="68.25" customHeight="1">
      <c r="A149" s="12" t="s">
        <v>288</v>
      </c>
      <c r="B149" s="13">
        <v>17693454420</v>
      </c>
      <c r="C149" s="14" t="s">
        <v>135</v>
      </c>
      <c r="D149" s="15" t="s">
        <v>13</v>
      </c>
      <c r="E149" s="16" t="s">
        <v>99</v>
      </c>
      <c r="F149" s="16" t="s">
        <v>289</v>
      </c>
      <c r="G149" s="17">
        <v>1234.08</v>
      </c>
      <c r="H149" s="17">
        <v>0</v>
      </c>
      <c r="I149" s="17">
        <v>1234.08</v>
      </c>
      <c r="AG149" s="19"/>
    </row>
    <row r="150" spans="1:33" s="18" customFormat="1" ht="68.25" customHeight="1">
      <c r="A150" s="12" t="s">
        <v>290</v>
      </c>
      <c r="B150" s="13">
        <v>1177815338</v>
      </c>
      <c r="C150" s="14" t="s">
        <v>135</v>
      </c>
      <c r="D150" s="15" t="s">
        <v>13</v>
      </c>
      <c r="E150" s="16" t="s">
        <v>99</v>
      </c>
      <c r="F150" s="16" t="s">
        <v>291</v>
      </c>
      <c r="G150" s="17">
        <v>2137.85</v>
      </c>
      <c r="H150" s="17">
        <v>0</v>
      </c>
      <c r="I150" s="17">
        <v>2137.85</v>
      </c>
      <c r="AG150" s="19"/>
    </row>
    <row r="151" spans="1:33" s="18" customFormat="1" ht="68.25" customHeight="1">
      <c r="A151" s="12" t="s">
        <v>171</v>
      </c>
      <c r="B151" s="13">
        <v>34267336253</v>
      </c>
      <c r="C151" s="14" t="s">
        <v>135</v>
      </c>
      <c r="D151" s="15" t="s">
        <v>13</v>
      </c>
      <c r="E151" s="16" t="s">
        <v>99</v>
      </c>
      <c r="F151" s="16" t="s">
        <v>292</v>
      </c>
      <c r="G151" s="17">
        <v>1282.71</v>
      </c>
      <c r="H151" s="17">
        <v>0</v>
      </c>
      <c r="I151" s="17">
        <v>1282.71</v>
      </c>
      <c r="AG151" s="19"/>
    </row>
    <row r="152" spans="1:33" s="18" customFormat="1" ht="68.25" customHeight="1">
      <c r="A152" s="12" t="s">
        <v>161</v>
      </c>
      <c r="B152" s="13">
        <v>89450132291</v>
      </c>
      <c r="C152" s="14" t="s">
        <v>135</v>
      </c>
      <c r="D152" s="15" t="s">
        <v>13</v>
      </c>
      <c r="E152" s="16" t="s">
        <v>99</v>
      </c>
      <c r="F152" s="16" t="s">
        <v>293</v>
      </c>
      <c r="G152" s="17">
        <v>6413.55</v>
      </c>
      <c r="H152" s="17">
        <v>0</v>
      </c>
      <c r="I152" s="17">
        <v>6413.55</v>
      </c>
      <c r="AG152" s="19"/>
    </row>
    <row r="153" spans="1:33" s="18" customFormat="1" ht="68.25" customHeight="1">
      <c r="A153" s="12" t="s">
        <v>294</v>
      </c>
      <c r="B153" s="13">
        <v>20248960000182</v>
      </c>
      <c r="C153" s="14" t="s">
        <v>295</v>
      </c>
      <c r="D153" s="15" t="s">
        <v>13</v>
      </c>
      <c r="E153" s="16" t="s">
        <v>43</v>
      </c>
      <c r="F153" s="16" t="s">
        <v>296</v>
      </c>
      <c r="G153" s="17">
        <v>1200</v>
      </c>
      <c r="H153" s="17">
        <v>0</v>
      </c>
      <c r="I153" s="17">
        <v>0</v>
      </c>
      <c r="AG153" s="19"/>
    </row>
    <row r="154" spans="1:33" s="18" customFormat="1" ht="68.25" customHeight="1">
      <c r="A154" s="12" t="s">
        <v>297</v>
      </c>
      <c r="B154" s="13">
        <v>4354908000154</v>
      </c>
      <c r="C154" s="14" t="s">
        <v>298</v>
      </c>
      <c r="D154" s="15" t="s">
        <v>13</v>
      </c>
      <c r="E154" s="16" t="s">
        <v>43</v>
      </c>
      <c r="F154" s="16" t="s">
        <v>299</v>
      </c>
      <c r="G154" s="17">
        <v>3264</v>
      </c>
      <c r="H154" s="17">
        <v>0</v>
      </c>
      <c r="I154" s="17">
        <v>3264</v>
      </c>
      <c r="AG154" s="19"/>
    </row>
    <row r="155" spans="1:33" s="18" customFormat="1" ht="68.25" customHeight="1">
      <c r="A155" s="12" t="s">
        <v>300</v>
      </c>
      <c r="B155" s="13">
        <v>4816658000127</v>
      </c>
      <c r="C155" s="14" t="s">
        <v>301</v>
      </c>
      <c r="D155" s="15" t="s">
        <v>13</v>
      </c>
      <c r="E155" s="16" t="s">
        <v>43</v>
      </c>
      <c r="F155" s="16" t="s">
        <v>302</v>
      </c>
      <c r="G155" s="17">
        <v>1224</v>
      </c>
      <c r="H155" s="17">
        <v>0</v>
      </c>
      <c r="I155" s="17">
        <v>0</v>
      </c>
      <c r="AG155" s="19"/>
    </row>
    <row r="156" spans="1:33" s="18" customFormat="1" ht="68.25" customHeight="1">
      <c r="A156" s="12" t="s">
        <v>59</v>
      </c>
      <c r="B156" s="13">
        <v>7244008000223</v>
      </c>
      <c r="C156" s="14" t="s">
        <v>303</v>
      </c>
      <c r="D156" s="15" t="s">
        <v>21</v>
      </c>
      <c r="E156" s="16" t="s">
        <v>57</v>
      </c>
      <c r="F156" s="16" t="s">
        <v>304</v>
      </c>
      <c r="G156" s="17">
        <v>36663</v>
      </c>
      <c r="H156" s="17">
        <v>3333</v>
      </c>
      <c r="I156" s="17">
        <f>6666+3333+3333+3333</f>
        <v>16665</v>
      </c>
      <c r="AG156" s="19"/>
    </row>
    <row r="157" spans="1:33" s="18" customFormat="1" ht="68.25" customHeight="1">
      <c r="A157" s="12" t="s">
        <v>154</v>
      </c>
      <c r="B157" s="13">
        <v>4153748000185</v>
      </c>
      <c r="C157" s="14" t="s">
        <v>305</v>
      </c>
      <c r="D157" s="15" t="s">
        <v>13</v>
      </c>
      <c r="E157" s="16" t="s">
        <v>99</v>
      </c>
      <c r="F157" s="16" t="s">
        <v>306</v>
      </c>
      <c r="G157" s="17">
        <v>1090704.61</v>
      </c>
      <c r="H157" s="17">
        <v>0</v>
      </c>
      <c r="I157" s="17">
        <v>1090704.61</v>
      </c>
      <c r="AG157" s="19"/>
    </row>
    <row r="158" spans="1:33" s="18" customFormat="1" ht="68.25" customHeight="1">
      <c r="A158" s="12" t="s">
        <v>154</v>
      </c>
      <c r="B158" s="13">
        <v>4153748000185</v>
      </c>
      <c r="C158" s="14" t="s">
        <v>307</v>
      </c>
      <c r="D158" s="15" t="s">
        <v>13</v>
      </c>
      <c r="E158" s="16" t="s">
        <v>99</v>
      </c>
      <c r="F158" s="16" t="s">
        <v>308</v>
      </c>
      <c r="G158" s="17">
        <v>65604.55</v>
      </c>
      <c r="H158" s="17">
        <v>0</v>
      </c>
      <c r="I158" s="17">
        <v>65604.55</v>
      </c>
      <c r="AG158" s="19"/>
    </row>
    <row r="159" spans="1:33" s="18" customFormat="1" ht="68.25" customHeight="1">
      <c r="A159" s="12" t="s">
        <v>137</v>
      </c>
      <c r="B159" s="13">
        <v>29979036001031</v>
      </c>
      <c r="C159" s="14" t="s">
        <v>235</v>
      </c>
      <c r="D159" s="15" t="s">
        <v>13</v>
      </c>
      <c r="E159" s="16" t="s">
        <v>99</v>
      </c>
      <c r="F159" s="16" t="s">
        <v>309</v>
      </c>
      <c r="G159" s="17">
        <v>0.01</v>
      </c>
      <c r="H159" s="17">
        <v>0</v>
      </c>
      <c r="I159" s="17">
        <v>0.01</v>
      </c>
      <c r="AG159" s="19"/>
    </row>
    <row r="160" spans="1:33" s="18" customFormat="1" ht="68.25" customHeight="1">
      <c r="A160" s="12" t="s">
        <v>154</v>
      </c>
      <c r="B160" s="13">
        <v>4153748000185</v>
      </c>
      <c r="C160" s="14" t="s">
        <v>310</v>
      </c>
      <c r="D160" s="15" t="s">
        <v>13</v>
      </c>
      <c r="E160" s="16" t="s">
        <v>99</v>
      </c>
      <c r="F160" s="16" t="s">
        <v>311</v>
      </c>
      <c r="G160" s="17">
        <v>1931.82</v>
      </c>
      <c r="H160" s="17">
        <v>0</v>
      </c>
      <c r="I160" s="17">
        <v>1931.82</v>
      </c>
      <c r="AG160" s="19"/>
    </row>
    <row r="161" spans="1:33" s="18" customFormat="1" ht="68.25" customHeight="1">
      <c r="A161" s="12" t="s">
        <v>312</v>
      </c>
      <c r="B161" s="13">
        <v>4477600000104</v>
      </c>
      <c r="C161" s="14" t="s">
        <v>313</v>
      </c>
      <c r="D161" s="15" t="s">
        <v>13</v>
      </c>
      <c r="E161" s="16" t="s">
        <v>99</v>
      </c>
      <c r="F161" s="16" t="s">
        <v>314</v>
      </c>
      <c r="G161" s="17">
        <v>19322.68</v>
      </c>
      <c r="H161" s="17">
        <v>0</v>
      </c>
      <c r="I161" s="17">
        <v>0</v>
      </c>
      <c r="AG161" s="19"/>
    </row>
    <row r="162" spans="1:33" s="18" customFormat="1" ht="68.25" customHeight="1">
      <c r="A162" s="12" t="s">
        <v>315</v>
      </c>
      <c r="B162" s="13">
        <v>23012404000109</v>
      </c>
      <c r="C162" s="14" t="s">
        <v>316</v>
      </c>
      <c r="D162" s="15" t="s">
        <v>21</v>
      </c>
      <c r="E162" s="16" t="s">
        <v>57</v>
      </c>
      <c r="F162" s="16" t="s">
        <v>317</v>
      </c>
      <c r="G162" s="17">
        <v>20258.9</v>
      </c>
      <c r="H162" s="17">
        <v>0</v>
      </c>
      <c r="I162" s="17">
        <v>20258.9</v>
      </c>
      <c r="AG162" s="19"/>
    </row>
    <row r="163" spans="1:33" s="18" customFormat="1" ht="68.25" customHeight="1">
      <c r="A163" s="12" t="s">
        <v>318</v>
      </c>
      <c r="B163" s="13">
        <v>59456277000176</v>
      </c>
      <c r="C163" s="14" t="s">
        <v>319</v>
      </c>
      <c r="D163" s="15" t="s">
        <v>13</v>
      </c>
      <c r="E163" s="16" t="s">
        <v>43</v>
      </c>
      <c r="F163" s="16" t="s">
        <v>320</v>
      </c>
      <c r="G163" s="17">
        <v>37675.38</v>
      </c>
      <c r="H163" s="17">
        <v>0</v>
      </c>
      <c r="I163" s="17">
        <v>0</v>
      </c>
      <c r="AG163" s="19"/>
    </row>
    <row r="164" spans="1:33" s="18" customFormat="1" ht="68.25" customHeight="1">
      <c r="A164" s="12" t="s">
        <v>321</v>
      </c>
      <c r="B164" s="13">
        <v>4095869000118</v>
      </c>
      <c r="C164" s="14" t="s">
        <v>322</v>
      </c>
      <c r="D164" s="15" t="s">
        <v>13</v>
      </c>
      <c r="E164" s="16" t="s">
        <v>43</v>
      </c>
      <c r="F164" s="16" t="s">
        <v>323</v>
      </c>
      <c r="G164" s="17">
        <v>5500</v>
      </c>
      <c r="H164" s="17">
        <v>0</v>
      </c>
      <c r="I164" s="17">
        <v>5500</v>
      </c>
      <c r="AG164" s="19"/>
    </row>
    <row r="165" spans="1:33" s="18" customFormat="1" ht="68.25" customHeight="1">
      <c r="A165" s="12" t="s">
        <v>324</v>
      </c>
      <c r="B165" s="13">
        <v>13480093000140</v>
      </c>
      <c r="C165" s="14" t="s">
        <v>325</v>
      </c>
      <c r="D165" s="15" t="s">
        <v>13</v>
      </c>
      <c r="E165" s="16" t="s">
        <v>43</v>
      </c>
      <c r="F165" s="16" t="s">
        <v>326</v>
      </c>
      <c r="G165" s="17">
        <v>7025</v>
      </c>
      <c r="H165" s="17">
        <v>0</v>
      </c>
      <c r="I165" s="17">
        <v>0</v>
      </c>
      <c r="AG165" s="19"/>
    </row>
    <row r="166" spans="1:33" s="18" customFormat="1" ht="68.25" customHeight="1">
      <c r="A166" s="12" t="s">
        <v>161</v>
      </c>
      <c r="B166" s="13">
        <v>89450132291</v>
      </c>
      <c r="C166" s="14" t="s">
        <v>135</v>
      </c>
      <c r="D166" s="15" t="s">
        <v>13</v>
      </c>
      <c r="E166" s="16" t="s">
        <v>99</v>
      </c>
      <c r="F166" s="16" t="s">
        <v>327</v>
      </c>
      <c r="G166" s="17">
        <v>6413.55</v>
      </c>
      <c r="H166" s="17">
        <v>0</v>
      </c>
      <c r="I166" s="17">
        <v>6413.55</v>
      </c>
      <c r="AG166" s="19"/>
    </row>
    <row r="167" spans="1:33" s="18" customFormat="1" ht="68.25" customHeight="1">
      <c r="A167" s="12" t="s">
        <v>328</v>
      </c>
      <c r="B167" s="13">
        <v>1742429000117</v>
      </c>
      <c r="C167" s="14" t="s">
        <v>329</v>
      </c>
      <c r="D167" s="15" t="s">
        <v>21</v>
      </c>
      <c r="E167" s="16" t="s">
        <v>57</v>
      </c>
      <c r="F167" s="16" t="s">
        <v>330</v>
      </c>
      <c r="G167" s="17">
        <v>1155</v>
      </c>
      <c r="H167" s="17">
        <v>0</v>
      </c>
      <c r="I167" s="17">
        <v>1155</v>
      </c>
      <c r="AG167" s="19"/>
    </row>
    <row r="168" spans="1:33" s="18" customFormat="1" ht="68.25" customHeight="1">
      <c r="A168" s="12" t="s">
        <v>283</v>
      </c>
      <c r="B168" s="13">
        <v>16139291291</v>
      </c>
      <c r="C168" s="14" t="s">
        <v>331</v>
      </c>
      <c r="D168" s="15" t="s">
        <v>13</v>
      </c>
      <c r="E168" s="16" t="s">
        <v>99</v>
      </c>
      <c r="F168" s="16" t="s">
        <v>332</v>
      </c>
      <c r="G168" s="17">
        <v>2000</v>
      </c>
      <c r="H168" s="17">
        <v>0</v>
      </c>
      <c r="I168" s="17">
        <v>2000</v>
      </c>
      <c r="AG168" s="19"/>
    </row>
    <row r="169" spans="1:33" s="18" customFormat="1" ht="68.25" customHeight="1">
      <c r="A169" s="12" t="s">
        <v>333</v>
      </c>
      <c r="B169" s="13">
        <v>4477568000159</v>
      </c>
      <c r="C169" s="14" t="s">
        <v>334</v>
      </c>
      <c r="D169" s="15" t="s">
        <v>13</v>
      </c>
      <c r="E169" s="16" t="s">
        <v>99</v>
      </c>
      <c r="F169" s="16" t="s">
        <v>335</v>
      </c>
      <c r="G169" s="17">
        <v>15368.88</v>
      </c>
      <c r="H169" s="17">
        <v>0</v>
      </c>
      <c r="I169" s="17">
        <v>0</v>
      </c>
      <c r="AG169" s="19"/>
    </row>
    <row r="170" spans="1:33" s="18" customFormat="1" ht="68.25" customHeight="1">
      <c r="A170" s="12" t="s">
        <v>187</v>
      </c>
      <c r="B170" s="13" t="s">
        <v>188</v>
      </c>
      <c r="C170" s="14" t="s">
        <v>336</v>
      </c>
      <c r="D170" s="15" t="s">
        <v>13</v>
      </c>
      <c r="E170" s="16" t="s">
        <v>99</v>
      </c>
      <c r="F170" s="16" t="s">
        <v>337</v>
      </c>
      <c r="G170" s="17">
        <v>7500</v>
      </c>
      <c r="H170" s="17">
        <v>0</v>
      </c>
      <c r="I170" s="17">
        <v>7500</v>
      </c>
      <c r="AG170" s="19"/>
    </row>
    <row r="171" spans="1:33" s="18" customFormat="1" ht="68.25" customHeight="1">
      <c r="A171" s="12" t="s">
        <v>187</v>
      </c>
      <c r="B171" s="13" t="s">
        <v>188</v>
      </c>
      <c r="C171" s="14" t="s">
        <v>336</v>
      </c>
      <c r="D171" s="15" t="s">
        <v>13</v>
      </c>
      <c r="E171" s="16" t="s">
        <v>99</v>
      </c>
      <c r="F171" s="16" t="s">
        <v>338</v>
      </c>
      <c r="G171" s="17">
        <v>10000</v>
      </c>
      <c r="H171" s="17">
        <v>0</v>
      </c>
      <c r="I171" s="17">
        <v>10000</v>
      </c>
      <c r="AG171" s="19"/>
    </row>
    <row r="172" spans="1:33" s="18" customFormat="1" ht="68.25" customHeight="1">
      <c r="A172" s="12" t="s">
        <v>187</v>
      </c>
      <c r="B172" s="13" t="s">
        <v>188</v>
      </c>
      <c r="C172" s="14" t="s">
        <v>339</v>
      </c>
      <c r="D172" s="15" t="s">
        <v>13</v>
      </c>
      <c r="E172" s="16" t="s">
        <v>99</v>
      </c>
      <c r="F172" s="16" t="s">
        <v>340</v>
      </c>
      <c r="G172" s="17">
        <v>69740.46</v>
      </c>
      <c r="H172" s="17">
        <v>0</v>
      </c>
      <c r="I172" s="17">
        <f>69740.46-7671.45</f>
        <v>62069.01000000001</v>
      </c>
      <c r="AG172" s="19"/>
    </row>
    <row r="173" spans="1:33" s="18" customFormat="1" ht="68.25" customHeight="1">
      <c r="A173" s="12" t="s">
        <v>187</v>
      </c>
      <c r="B173" s="13" t="s">
        <v>188</v>
      </c>
      <c r="C173" s="14" t="s">
        <v>341</v>
      </c>
      <c r="D173" s="15" t="s">
        <v>13</v>
      </c>
      <c r="E173" s="16" t="s">
        <v>99</v>
      </c>
      <c r="F173" s="16" t="s">
        <v>342</v>
      </c>
      <c r="G173" s="17">
        <v>23246.82</v>
      </c>
      <c r="H173" s="17">
        <v>0</v>
      </c>
      <c r="I173" s="17">
        <f>23246.82-1936.11</f>
        <v>21310.71</v>
      </c>
      <c r="AG173" s="19"/>
    </row>
    <row r="174" spans="1:33" s="18" customFormat="1" ht="68.25" customHeight="1">
      <c r="A174" s="12" t="s">
        <v>187</v>
      </c>
      <c r="B174" s="13" t="s">
        <v>188</v>
      </c>
      <c r="C174" s="14" t="s">
        <v>343</v>
      </c>
      <c r="D174" s="15" t="s">
        <v>13</v>
      </c>
      <c r="E174" s="16" t="s">
        <v>99</v>
      </c>
      <c r="F174" s="16" t="s">
        <v>344</v>
      </c>
      <c r="G174" s="17">
        <v>8843.82</v>
      </c>
      <c r="H174" s="17">
        <v>0</v>
      </c>
      <c r="I174" s="17">
        <v>8843.82</v>
      </c>
      <c r="AG174" s="19"/>
    </row>
    <row r="175" spans="1:33" s="18" customFormat="1" ht="68.25" customHeight="1">
      <c r="A175" s="12" t="s">
        <v>187</v>
      </c>
      <c r="B175" s="13" t="s">
        <v>188</v>
      </c>
      <c r="C175" s="14" t="s">
        <v>345</v>
      </c>
      <c r="D175" s="15" t="s">
        <v>13</v>
      </c>
      <c r="E175" s="16" t="s">
        <v>99</v>
      </c>
      <c r="F175" s="16" t="s">
        <v>346</v>
      </c>
      <c r="G175" s="17">
        <v>4714.66</v>
      </c>
      <c r="H175" s="17">
        <v>0</v>
      </c>
      <c r="I175" s="17">
        <f>4714.66-518.61</f>
        <v>4196.05</v>
      </c>
      <c r="AG175" s="19"/>
    </row>
    <row r="176" spans="1:33" s="18" customFormat="1" ht="68.25" customHeight="1">
      <c r="A176" s="12" t="s">
        <v>290</v>
      </c>
      <c r="B176" s="13">
        <v>1177815338</v>
      </c>
      <c r="C176" s="14" t="s">
        <v>135</v>
      </c>
      <c r="D176" s="15" t="s">
        <v>13</v>
      </c>
      <c r="E176" s="16" t="s">
        <v>99</v>
      </c>
      <c r="F176" s="16" t="s">
        <v>347</v>
      </c>
      <c r="G176" s="17">
        <v>1710.28</v>
      </c>
      <c r="H176" s="17">
        <v>0</v>
      </c>
      <c r="I176" s="17">
        <v>1710.28</v>
      </c>
      <c r="AG176" s="19"/>
    </row>
    <row r="177" spans="1:33" s="18" customFormat="1" ht="68.25" customHeight="1">
      <c r="A177" s="12" t="s">
        <v>348</v>
      </c>
      <c r="B177" s="13">
        <v>34288970210</v>
      </c>
      <c r="C177" s="14" t="s">
        <v>135</v>
      </c>
      <c r="D177" s="15" t="s">
        <v>13</v>
      </c>
      <c r="E177" s="16" t="s">
        <v>99</v>
      </c>
      <c r="F177" s="16" t="s">
        <v>349</v>
      </c>
      <c r="G177" s="17">
        <v>1234.08</v>
      </c>
      <c r="H177" s="17">
        <v>0</v>
      </c>
      <c r="I177" s="17">
        <v>1234.08</v>
      </c>
      <c r="AG177" s="19"/>
    </row>
    <row r="178" spans="1:33" s="18" customFormat="1" ht="68.25" customHeight="1">
      <c r="A178" s="12" t="s">
        <v>350</v>
      </c>
      <c r="B178" s="13">
        <v>77339088253</v>
      </c>
      <c r="C178" s="14" t="s">
        <v>135</v>
      </c>
      <c r="D178" s="15" t="s">
        <v>13</v>
      </c>
      <c r="E178" s="16" t="s">
        <v>99</v>
      </c>
      <c r="F178" s="16" t="s">
        <v>351</v>
      </c>
      <c r="G178" s="17">
        <v>1710.28</v>
      </c>
      <c r="H178" s="17">
        <v>0</v>
      </c>
      <c r="I178" s="17">
        <v>1710.28</v>
      </c>
      <c r="AG178" s="19"/>
    </row>
    <row r="179" spans="1:33" s="18" customFormat="1" ht="68.25" customHeight="1">
      <c r="A179" s="12" t="s">
        <v>187</v>
      </c>
      <c r="B179" s="13" t="s">
        <v>188</v>
      </c>
      <c r="C179" s="14" t="s">
        <v>219</v>
      </c>
      <c r="D179" s="15" t="s">
        <v>13</v>
      </c>
      <c r="E179" s="16" t="s">
        <v>99</v>
      </c>
      <c r="F179" s="16" t="s">
        <v>352</v>
      </c>
      <c r="G179" s="17">
        <v>4729806.7</v>
      </c>
      <c r="H179" s="17">
        <v>0</v>
      </c>
      <c r="I179" s="17">
        <f>1996208.44+1737223.61+26853.56</f>
        <v>3760285.61</v>
      </c>
      <c r="AG179" s="19"/>
    </row>
    <row r="180" spans="1:33" s="18" customFormat="1" ht="68.25" customHeight="1">
      <c r="A180" s="12" t="s">
        <v>187</v>
      </c>
      <c r="B180" s="13" t="s">
        <v>188</v>
      </c>
      <c r="C180" s="14" t="s">
        <v>219</v>
      </c>
      <c r="D180" s="15" t="s">
        <v>13</v>
      </c>
      <c r="E180" s="16" t="s">
        <v>99</v>
      </c>
      <c r="F180" s="16" t="s">
        <v>353</v>
      </c>
      <c r="G180" s="17">
        <v>2900344.1</v>
      </c>
      <c r="H180" s="17">
        <v>0</v>
      </c>
      <c r="I180" s="17">
        <v>2900344.1</v>
      </c>
      <c r="AG180" s="19"/>
    </row>
    <row r="181" spans="1:33" s="18" customFormat="1" ht="68.25" customHeight="1">
      <c r="A181" s="12" t="s">
        <v>187</v>
      </c>
      <c r="B181" s="13" t="s">
        <v>188</v>
      </c>
      <c r="C181" s="14" t="s">
        <v>219</v>
      </c>
      <c r="D181" s="15" t="s">
        <v>13</v>
      </c>
      <c r="E181" s="16" t="s">
        <v>99</v>
      </c>
      <c r="F181" s="16" t="s">
        <v>354</v>
      </c>
      <c r="G181" s="17">
        <v>748945.73</v>
      </c>
      <c r="H181" s="17">
        <v>0</v>
      </c>
      <c r="I181" s="17">
        <v>748945.73</v>
      </c>
      <c r="AG181" s="19"/>
    </row>
    <row r="182" spans="1:33" s="18" customFormat="1" ht="68.25" customHeight="1">
      <c r="A182" s="12" t="s">
        <v>187</v>
      </c>
      <c r="B182" s="13" t="s">
        <v>188</v>
      </c>
      <c r="C182" s="14" t="s">
        <v>219</v>
      </c>
      <c r="D182" s="15" t="s">
        <v>13</v>
      </c>
      <c r="E182" s="16" t="s">
        <v>99</v>
      </c>
      <c r="F182" s="16" t="s">
        <v>355</v>
      </c>
      <c r="G182" s="17">
        <v>710441.58</v>
      </c>
      <c r="H182" s="17">
        <v>0</v>
      </c>
      <c r="I182" s="17">
        <v>710441.58</v>
      </c>
      <c r="AG182" s="19"/>
    </row>
    <row r="183" spans="1:33" s="18" customFormat="1" ht="68.25" customHeight="1">
      <c r="A183" s="12" t="s">
        <v>187</v>
      </c>
      <c r="B183" s="13" t="s">
        <v>188</v>
      </c>
      <c r="C183" s="14" t="s">
        <v>219</v>
      </c>
      <c r="D183" s="15" t="s">
        <v>13</v>
      </c>
      <c r="E183" s="16" t="s">
        <v>99</v>
      </c>
      <c r="F183" s="16" t="s">
        <v>356</v>
      </c>
      <c r="G183" s="17">
        <v>318096.47</v>
      </c>
      <c r="H183" s="17">
        <v>0</v>
      </c>
      <c r="I183" s="17">
        <v>318096.47</v>
      </c>
      <c r="AG183" s="19"/>
    </row>
    <row r="184" spans="1:33" s="18" customFormat="1" ht="68.25" customHeight="1">
      <c r="A184" s="12" t="s">
        <v>187</v>
      </c>
      <c r="B184" s="13" t="s">
        <v>188</v>
      </c>
      <c r="C184" s="14" t="s">
        <v>219</v>
      </c>
      <c r="D184" s="15" t="s">
        <v>13</v>
      </c>
      <c r="E184" s="16" t="s">
        <v>99</v>
      </c>
      <c r="F184" s="16" t="s">
        <v>357</v>
      </c>
      <c r="G184" s="17">
        <v>152440.51</v>
      </c>
      <c r="H184" s="17">
        <v>0</v>
      </c>
      <c r="I184" s="17">
        <v>152440.51</v>
      </c>
      <c r="AG184" s="19"/>
    </row>
    <row r="185" spans="1:33" s="18" customFormat="1" ht="68.25" customHeight="1">
      <c r="A185" s="12" t="s">
        <v>187</v>
      </c>
      <c r="B185" s="13" t="s">
        <v>188</v>
      </c>
      <c r="C185" s="14" t="s">
        <v>219</v>
      </c>
      <c r="D185" s="15" t="s">
        <v>13</v>
      </c>
      <c r="E185" s="16" t="s">
        <v>99</v>
      </c>
      <c r="F185" s="16" t="s">
        <v>358</v>
      </c>
      <c r="G185" s="17">
        <v>139153.71</v>
      </c>
      <c r="H185" s="17">
        <v>0</v>
      </c>
      <c r="I185" s="17">
        <v>139153.71</v>
      </c>
      <c r="AG185" s="19"/>
    </row>
    <row r="186" spans="1:33" s="18" customFormat="1" ht="68.25" customHeight="1">
      <c r="A186" s="12" t="s">
        <v>187</v>
      </c>
      <c r="B186" s="13" t="s">
        <v>188</v>
      </c>
      <c r="C186" s="14" t="s">
        <v>219</v>
      </c>
      <c r="D186" s="15" t="s">
        <v>13</v>
      </c>
      <c r="E186" s="16" t="s">
        <v>99</v>
      </c>
      <c r="F186" s="16" t="s">
        <v>359</v>
      </c>
      <c r="G186" s="17">
        <v>95476</v>
      </c>
      <c r="H186" s="17">
        <v>0</v>
      </c>
      <c r="I186" s="17">
        <v>95476</v>
      </c>
      <c r="AG186" s="19"/>
    </row>
    <row r="187" spans="1:33" s="18" customFormat="1" ht="68.25" customHeight="1">
      <c r="A187" s="12" t="s">
        <v>187</v>
      </c>
      <c r="B187" s="13" t="s">
        <v>188</v>
      </c>
      <c r="C187" s="14" t="s">
        <v>219</v>
      </c>
      <c r="D187" s="15" t="s">
        <v>13</v>
      </c>
      <c r="E187" s="16" t="s">
        <v>99</v>
      </c>
      <c r="F187" s="16" t="s">
        <v>360</v>
      </c>
      <c r="G187" s="17">
        <v>69201.34</v>
      </c>
      <c r="H187" s="17">
        <v>0</v>
      </c>
      <c r="I187" s="17">
        <v>69201.34</v>
      </c>
      <c r="AG187" s="19"/>
    </row>
    <row r="188" spans="1:33" s="18" customFormat="1" ht="68.25" customHeight="1">
      <c r="A188" s="12" t="s">
        <v>187</v>
      </c>
      <c r="B188" s="13" t="s">
        <v>188</v>
      </c>
      <c r="C188" s="14" t="s">
        <v>219</v>
      </c>
      <c r="D188" s="15" t="s">
        <v>13</v>
      </c>
      <c r="E188" s="16" t="s">
        <v>99</v>
      </c>
      <c r="F188" s="16" t="s">
        <v>361</v>
      </c>
      <c r="G188" s="17">
        <v>27299.19</v>
      </c>
      <c r="H188" s="17">
        <v>0</v>
      </c>
      <c r="I188" s="17">
        <v>27299.19</v>
      </c>
      <c r="AG188" s="19"/>
    </row>
    <row r="189" spans="1:33" s="18" customFormat="1" ht="68.25" customHeight="1">
      <c r="A189" s="12" t="s">
        <v>187</v>
      </c>
      <c r="B189" s="13" t="s">
        <v>188</v>
      </c>
      <c r="C189" s="14" t="s">
        <v>219</v>
      </c>
      <c r="D189" s="15" t="s">
        <v>13</v>
      </c>
      <c r="E189" s="16" t="s">
        <v>99</v>
      </c>
      <c r="F189" s="16" t="s">
        <v>362</v>
      </c>
      <c r="G189" s="17">
        <v>16586.58</v>
      </c>
      <c r="H189" s="17">
        <v>0</v>
      </c>
      <c r="I189" s="17">
        <v>16586.58</v>
      </c>
      <c r="AG189" s="19"/>
    </row>
    <row r="190" spans="1:33" s="18" customFormat="1" ht="68.25" customHeight="1">
      <c r="A190" s="12" t="s">
        <v>187</v>
      </c>
      <c r="B190" s="13" t="s">
        <v>188</v>
      </c>
      <c r="C190" s="14" t="s">
        <v>219</v>
      </c>
      <c r="D190" s="15" t="s">
        <v>13</v>
      </c>
      <c r="E190" s="16" t="s">
        <v>99</v>
      </c>
      <c r="F190" s="16" t="s">
        <v>363</v>
      </c>
      <c r="G190" s="17">
        <v>10395.59</v>
      </c>
      <c r="H190" s="17">
        <v>0</v>
      </c>
      <c r="I190" s="17">
        <v>10395.59</v>
      </c>
      <c r="AG190" s="19"/>
    </row>
    <row r="191" spans="1:33" s="18" customFormat="1" ht="68.25" customHeight="1">
      <c r="A191" s="12" t="s">
        <v>187</v>
      </c>
      <c r="B191" s="13" t="s">
        <v>188</v>
      </c>
      <c r="C191" s="14" t="s">
        <v>219</v>
      </c>
      <c r="D191" s="15" t="s">
        <v>13</v>
      </c>
      <c r="E191" s="16" t="s">
        <v>99</v>
      </c>
      <c r="F191" s="16" t="s">
        <v>364</v>
      </c>
      <c r="G191" s="17">
        <v>10232.42</v>
      </c>
      <c r="H191" s="17">
        <v>0</v>
      </c>
      <c r="I191" s="17">
        <v>10232.42</v>
      </c>
      <c r="AG191" s="19"/>
    </row>
    <row r="192" spans="1:33" s="18" customFormat="1" ht="68.25" customHeight="1">
      <c r="A192" s="12" t="s">
        <v>187</v>
      </c>
      <c r="B192" s="13" t="s">
        <v>188</v>
      </c>
      <c r="C192" s="14" t="s">
        <v>219</v>
      </c>
      <c r="D192" s="15" t="s">
        <v>13</v>
      </c>
      <c r="E192" s="16" t="s">
        <v>99</v>
      </c>
      <c r="F192" s="16" t="s">
        <v>365</v>
      </c>
      <c r="G192" s="17">
        <v>1650</v>
      </c>
      <c r="H192" s="17">
        <v>0</v>
      </c>
      <c r="I192" s="17">
        <v>1650</v>
      </c>
      <c r="AG192" s="19"/>
    </row>
    <row r="193" spans="1:33" s="18" customFormat="1" ht="68.25" customHeight="1">
      <c r="A193" s="12" t="s">
        <v>187</v>
      </c>
      <c r="B193" s="13" t="s">
        <v>188</v>
      </c>
      <c r="C193" s="14" t="s">
        <v>219</v>
      </c>
      <c r="D193" s="15" t="s">
        <v>13</v>
      </c>
      <c r="E193" s="16" t="s">
        <v>99</v>
      </c>
      <c r="F193" s="16" t="s">
        <v>366</v>
      </c>
      <c r="G193" s="17">
        <v>1143.16</v>
      </c>
      <c r="H193" s="17">
        <v>0</v>
      </c>
      <c r="I193" s="17">
        <v>1143.16</v>
      </c>
      <c r="AG193" s="19"/>
    </row>
    <row r="194" spans="1:33" s="18" customFormat="1" ht="68.25" customHeight="1">
      <c r="A194" s="12" t="s">
        <v>137</v>
      </c>
      <c r="B194" s="13">
        <v>29979036001031</v>
      </c>
      <c r="C194" s="14" t="s">
        <v>235</v>
      </c>
      <c r="D194" s="15" t="s">
        <v>13</v>
      </c>
      <c r="E194" s="16" t="s">
        <v>99</v>
      </c>
      <c r="F194" s="16" t="s">
        <v>367</v>
      </c>
      <c r="G194" s="17">
        <v>68823.17</v>
      </c>
      <c r="H194" s="17">
        <v>0</v>
      </c>
      <c r="I194" s="17">
        <v>68823.17</v>
      </c>
      <c r="AG194" s="19"/>
    </row>
    <row r="195" spans="1:33" s="18" customFormat="1" ht="68.25" customHeight="1">
      <c r="A195" s="12" t="s">
        <v>187</v>
      </c>
      <c r="B195" s="13" t="s">
        <v>188</v>
      </c>
      <c r="C195" s="14" t="s">
        <v>260</v>
      </c>
      <c r="D195" s="15" t="s">
        <v>13</v>
      </c>
      <c r="E195" s="16" t="s">
        <v>99</v>
      </c>
      <c r="F195" s="16" t="s">
        <v>368</v>
      </c>
      <c r="G195" s="17">
        <v>1090690.32</v>
      </c>
      <c r="H195" s="17">
        <v>0</v>
      </c>
      <c r="I195" s="17">
        <f>166079.43+839455.13</f>
        <v>1005534.56</v>
      </c>
      <c r="AG195" s="19"/>
    </row>
    <row r="196" spans="1:33" s="18" customFormat="1" ht="68.25" customHeight="1">
      <c r="A196" s="12" t="s">
        <v>187</v>
      </c>
      <c r="B196" s="13" t="s">
        <v>188</v>
      </c>
      <c r="C196" s="14" t="s">
        <v>254</v>
      </c>
      <c r="D196" s="15" t="s">
        <v>13</v>
      </c>
      <c r="E196" s="16" t="s">
        <v>99</v>
      </c>
      <c r="F196" s="16" t="s">
        <v>369</v>
      </c>
      <c r="G196" s="17">
        <v>1990452.16</v>
      </c>
      <c r="H196" s="17">
        <v>0</v>
      </c>
      <c r="I196" s="17">
        <f>287394.33+1541659.57+1345.21</f>
        <v>1830399.11</v>
      </c>
      <c r="AG196" s="19"/>
    </row>
    <row r="197" spans="1:33" s="18" customFormat="1" ht="68.25" customHeight="1">
      <c r="A197" s="12" t="s">
        <v>187</v>
      </c>
      <c r="B197" s="13" t="s">
        <v>188</v>
      </c>
      <c r="C197" s="14" t="s">
        <v>254</v>
      </c>
      <c r="D197" s="15" t="s">
        <v>13</v>
      </c>
      <c r="E197" s="16" t="s">
        <v>99</v>
      </c>
      <c r="F197" s="16" t="s">
        <v>370</v>
      </c>
      <c r="G197" s="17">
        <v>129287.82</v>
      </c>
      <c r="H197" s="17">
        <v>0</v>
      </c>
      <c r="I197" s="17">
        <v>129287.82</v>
      </c>
      <c r="AG197" s="19"/>
    </row>
    <row r="198" spans="1:33" s="18" customFormat="1" ht="68.25" customHeight="1">
      <c r="A198" s="12" t="s">
        <v>187</v>
      </c>
      <c r="B198" s="13" t="s">
        <v>188</v>
      </c>
      <c r="C198" s="14" t="s">
        <v>254</v>
      </c>
      <c r="D198" s="15" t="s">
        <v>13</v>
      </c>
      <c r="E198" s="16" t="s">
        <v>99</v>
      </c>
      <c r="F198" s="16" t="s">
        <v>371</v>
      </c>
      <c r="G198" s="17">
        <v>16899.32</v>
      </c>
      <c r="H198" s="17">
        <v>0</v>
      </c>
      <c r="I198" s="17">
        <v>16899.32</v>
      </c>
      <c r="AG198" s="19"/>
    </row>
    <row r="199" spans="1:33" s="18" customFormat="1" ht="68.25" customHeight="1">
      <c r="A199" s="12" t="s">
        <v>187</v>
      </c>
      <c r="B199" s="13" t="s">
        <v>188</v>
      </c>
      <c r="C199" s="14" t="s">
        <v>254</v>
      </c>
      <c r="D199" s="15" t="s">
        <v>13</v>
      </c>
      <c r="E199" s="16" t="s">
        <v>99</v>
      </c>
      <c r="F199" s="16" t="s">
        <v>372</v>
      </c>
      <c r="G199" s="17">
        <v>9290.34</v>
      </c>
      <c r="H199" s="17">
        <v>0</v>
      </c>
      <c r="I199" s="17">
        <f>4219.35+4174.38</f>
        <v>8393.73</v>
      </c>
      <c r="AG199" s="19"/>
    </row>
    <row r="200" spans="1:33" s="18" customFormat="1" ht="68.25" customHeight="1">
      <c r="A200" s="12" t="s">
        <v>187</v>
      </c>
      <c r="B200" s="13" t="s">
        <v>188</v>
      </c>
      <c r="C200" s="14" t="s">
        <v>254</v>
      </c>
      <c r="D200" s="15" t="s">
        <v>13</v>
      </c>
      <c r="E200" s="16" t="s">
        <v>99</v>
      </c>
      <c r="F200" s="16" t="s">
        <v>373</v>
      </c>
      <c r="G200" s="17">
        <v>7910.41</v>
      </c>
      <c r="H200" s="17">
        <v>0</v>
      </c>
      <c r="I200" s="17">
        <v>7910.41</v>
      </c>
      <c r="AG200" s="19"/>
    </row>
    <row r="201" spans="1:33" s="18" customFormat="1" ht="68.25" customHeight="1">
      <c r="A201" s="12" t="s">
        <v>187</v>
      </c>
      <c r="B201" s="13" t="s">
        <v>188</v>
      </c>
      <c r="C201" s="14" t="s">
        <v>254</v>
      </c>
      <c r="D201" s="15" t="s">
        <v>13</v>
      </c>
      <c r="E201" s="16" t="s">
        <v>99</v>
      </c>
      <c r="F201" s="16" t="s">
        <v>374</v>
      </c>
      <c r="G201" s="17">
        <v>2358.04</v>
      </c>
      <c r="H201" s="17">
        <v>0</v>
      </c>
      <c r="I201" s="17">
        <v>2358.04</v>
      </c>
      <c r="AG201" s="19"/>
    </row>
    <row r="202" spans="1:33" s="18" customFormat="1" ht="68.25" customHeight="1">
      <c r="A202" s="12" t="s">
        <v>187</v>
      </c>
      <c r="B202" s="13" t="s">
        <v>188</v>
      </c>
      <c r="C202" s="14" t="s">
        <v>219</v>
      </c>
      <c r="D202" s="15" t="s">
        <v>13</v>
      </c>
      <c r="E202" s="16" t="s">
        <v>99</v>
      </c>
      <c r="F202" s="16" t="s">
        <v>375</v>
      </c>
      <c r="G202" s="17">
        <v>520894.87</v>
      </c>
      <c r="H202" s="17">
        <v>0</v>
      </c>
      <c r="I202" s="17">
        <f>250259.79+177846.55</f>
        <v>428106.33999999997</v>
      </c>
      <c r="AG202" s="19"/>
    </row>
    <row r="203" spans="1:33" s="18" customFormat="1" ht="68.25" customHeight="1">
      <c r="A203" s="12" t="s">
        <v>187</v>
      </c>
      <c r="B203" s="13" t="s">
        <v>188</v>
      </c>
      <c r="C203" s="14" t="s">
        <v>219</v>
      </c>
      <c r="D203" s="15" t="s">
        <v>13</v>
      </c>
      <c r="E203" s="16" t="s">
        <v>99</v>
      </c>
      <c r="F203" s="16" t="s">
        <v>376</v>
      </c>
      <c r="G203" s="17">
        <v>320005.61</v>
      </c>
      <c r="H203" s="17">
        <v>0</v>
      </c>
      <c r="I203" s="17">
        <v>320005.61</v>
      </c>
      <c r="AG203" s="19"/>
    </row>
    <row r="204" spans="1:33" s="18" customFormat="1" ht="68.25" customHeight="1">
      <c r="A204" s="12" t="s">
        <v>187</v>
      </c>
      <c r="B204" s="13" t="s">
        <v>188</v>
      </c>
      <c r="C204" s="14" t="s">
        <v>219</v>
      </c>
      <c r="D204" s="15" t="s">
        <v>13</v>
      </c>
      <c r="E204" s="16" t="s">
        <v>99</v>
      </c>
      <c r="F204" s="16" t="s">
        <v>377</v>
      </c>
      <c r="G204" s="17">
        <v>79521.8</v>
      </c>
      <c r="H204" s="17">
        <v>0</v>
      </c>
      <c r="I204" s="17">
        <v>79521.8</v>
      </c>
      <c r="AG204" s="19"/>
    </row>
    <row r="205" spans="1:33" s="18" customFormat="1" ht="68.25" customHeight="1">
      <c r="A205" s="12" t="s">
        <v>187</v>
      </c>
      <c r="B205" s="13" t="s">
        <v>188</v>
      </c>
      <c r="C205" s="14" t="s">
        <v>219</v>
      </c>
      <c r="D205" s="15" t="s">
        <v>13</v>
      </c>
      <c r="E205" s="16" t="s">
        <v>99</v>
      </c>
      <c r="F205" s="16" t="s">
        <v>378</v>
      </c>
      <c r="G205" s="17">
        <v>37262.89</v>
      </c>
      <c r="H205" s="17">
        <v>0</v>
      </c>
      <c r="I205" s="17">
        <v>37262.89</v>
      </c>
      <c r="AG205" s="19"/>
    </row>
    <row r="206" spans="1:33" s="18" customFormat="1" ht="68.25" customHeight="1">
      <c r="A206" s="12" t="s">
        <v>187</v>
      </c>
      <c r="B206" s="13" t="s">
        <v>188</v>
      </c>
      <c r="C206" s="14" t="s">
        <v>219</v>
      </c>
      <c r="D206" s="15" t="s">
        <v>13</v>
      </c>
      <c r="E206" s="16" t="s">
        <v>99</v>
      </c>
      <c r="F206" s="16" t="s">
        <v>379</v>
      </c>
      <c r="G206" s="17">
        <v>36419.33</v>
      </c>
      <c r="H206" s="17">
        <v>0</v>
      </c>
      <c r="I206" s="17">
        <v>36419.33</v>
      </c>
      <c r="AG206" s="19"/>
    </row>
    <row r="207" spans="1:33" s="18" customFormat="1" ht="68.25" customHeight="1">
      <c r="A207" s="12" t="s">
        <v>187</v>
      </c>
      <c r="B207" s="13" t="s">
        <v>188</v>
      </c>
      <c r="C207" s="14" t="s">
        <v>219</v>
      </c>
      <c r="D207" s="15" t="s">
        <v>13</v>
      </c>
      <c r="E207" s="16" t="s">
        <v>99</v>
      </c>
      <c r="F207" s="16" t="s">
        <v>380</v>
      </c>
      <c r="G207" s="17">
        <v>30710.49</v>
      </c>
      <c r="H207" s="17">
        <v>0</v>
      </c>
      <c r="I207" s="17">
        <v>30710.49</v>
      </c>
      <c r="AG207" s="19"/>
    </row>
    <row r="208" spans="1:33" s="18" customFormat="1" ht="68.25" customHeight="1">
      <c r="A208" s="12" t="s">
        <v>187</v>
      </c>
      <c r="B208" s="13" t="s">
        <v>188</v>
      </c>
      <c r="C208" s="14" t="s">
        <v>219</v>
      </c>
      <c r="D208" s="15" t="s">
        <v>13</v>
      </c>
      <c r="E208" s="16" t="s">
        <v>99</v>
      </c>
      <c r="F208" s="16" t="s">
        <v>381</v>
      </c>
      <c r="G208" s="17">
        <v>24018.38</v>
      </c>
      <c r="H208" s="17">
        <v>0</v>
      </c>
      <c r="I208" s="17">
        <v>24018.38</v>
      </c>
      <c r="AG208" s="19"/>
    </row>
    <row r="209" spans="1:33" s="18" customFormat="1" ht="68.25" customHeight="1">
      <c r="A209" s="12" t="s">
        <v>187</v>
      </c>
      <c r="B209" s="13" t="s">
        <v>188</v>
      </c>
      <c r="C209" s="14" t="s">
        <v>219</v>
      </c>
      <c r="D209" s="15" t="s">
        <v>13</v>
      </c>
      <c r="E209" s="16" t="s">
        <v>99</v>
      </c>
      <c r="F209" s="16" t="s">
        <v>382</v>
      </c>
      <c r="G209" s="17">
        <v>13034.09</v>
      </c>
      <c r="H209" s="17">
        <v>0</v>
      </c>
      <c r="I209" s="17">
        <v>13034.09</v>
      </c>
      <c r="AG209" s="19"/>
    </row>
    <row r="210" spans="1:33" s="18" customFormat="1" ht="68.25" customHeight="1">
      <c r="A210" s="12" t="s">
        <v>187</v>
      </c>
      <c r="B210" s="13" t="s">
        <v>188</v>
      </c>
      <c r="C210" s="14" t="s">
        <v>219</v>
      </c>
      <c r="D210" s="15" t="s">
        <v>13</v>
      </c>
      <c r="E210" s="16" t="s">
        <v>99</v>
      </c>
      <c r="F210" s="16" t="s">
        <v>383</v>
      </c>
      <c r="G210" s="17">
        <v>6314.97</v>
      </c>
      <c r="H210" s="17">
        <v>0</v>
      </c>
      <c r="I210" s="17">
        <v>6314.97</v>
      </c>
      <c r="AG210" s="19"/>
    </row>
    <row r="211" spans="1:33" s="18" customFormat="1" ht="68.25" customHeight="1">
      <c r="A211" s="12" t="s">
        <v>187</v>
      </c>
      <c r="B211" s="13" t="s">
        <v>188</v>
      </c>
      <c r="C211" s="14" t="s">
        <v>219</v>
      </c>
      <c r="D211" s="15" t="s">
        <v>13</v>
      </c>
      <c r="E211" s="16" t="s">
        <v>99</v>
      </c>
      <c r="F211" s="16" t="s">
        <v>384</v>
      </c>
      <c r="G211" s="17">
        <v>3572.9</v>
      </c>
      <c r="H211" s="17">
        <v>0</v>
      </c>
      <c r="I211" s="17">
        <v>3572.9</v>
      </c>
      <c r="AG211" s="19"/>
    </row>
    <row r="212" spans="1:33" s="18" customFormat="1" ht="68.25" customHeight="1">
      <c r="A212" s="12" t="s">
        <v>187</v>
      </c>
      <c r="B212" s="13" t="s">
        <v>188</v>
      </c>
      <c r="C212" s="14" t="s">
        <v>219</v>
      </c>
      <c r="D212" s="15" t="s">
        <v>13</v>
      </c>
      <c r="E212" s="16" t="s">
        <v>99</v>
      </c>
      <c r="F212" s="16" t="s">
        <v>385</v>
      </c>
      <c r="G212" s="17">
        <v>2465</v>
      </c>
      <c r="H212" s="17">
        <v>0</v>
      </c>
      <c r="I212" s="17">
        <v>2465</v>
      </c>
      <c r="AG212" s="19"/>
    </row>
    <row r="213" spans="1:33" s="18" customFormat="1" ht="68.25" customHeight="1">
      <c r="A213" s="12" t="s">
        <v>187</v>
      </c>
      <c r="B213" s="13" t="s">
        <v>188</v>
      </c>
      <c r="C213" s="14" t="s">
        <v>219</v>
      </c>
      <c r="D213" s="15" t="s">
        <v>13</v>
      </c>
      <c r="E213" s="16" t="s">
        <v>99</v>
      </c>
      <c r="F213" s="16" t="s">
        <v>386</v>
      </c>
      <c r="G213" s="17">
        <v>2320.66</v>
      </c>
      <c r="H213" s="17">
        <v>0</v>
      </c>
      <c r="I213" s="17">
        <v>2320.66</v>
      </c>
      <c r="AG213" s="19"/>
    </row>
    <row r="214" spans="1:33" s="18" customFormat="1" ht="68.25" customHeight="1">
      <c r="A214" s="12" t="s">
        <v>187</v>
      </c>
      <c r="B214" s="13" t="s">
        <v>188</v>
      </c>
      <c r="C214" s="14" t="s">
        <v>219</v>
      </c>
      <c r="D214" s="15" t="s">
        <v>13</v>
      </c>
      <c r="E214" s="16" t="s">
        <v>99</v>
      </c>
      <c r="F214" s="16" t="s">
        <v>387</v>
      </c>
      <c r="G214" s="17">
        <v>2060.19</v>
      </c>
      <c r="H214" s="17">
        <v>0</v>
      </c>
      <c r="I214" s="17">
        <v>2060.19</v>
      </c>
      <c r="AG214" s="19"/>
    </row>
    <row r="215" spans="1:33" s="18" customFormat="1" ht="68.25" customHeight="1">
      <c r="A215" s="12" t="s">
        <v>187</v>
      </c>
      <c r="B215" s="13" t="s">
        <v>188</v>
      </c>
      <c r="C215" s="14" t="s">
        <v>219</v>
      </c>
      <c r="D215" s="15" t="s">
        <v>13</v>
      </c>
      <c r="E215" s="16" t="s">
        <v>99</v>
      </c>
      <c r="F215" s="16" t="s">
        <v>388</v>
      </c>
      <c r="G215" s="17">
        <v>1688.18</v>
      </c>
      <c r="H215" s="17">
        <v>0</v>
      </c>
      <c r="I215" s="17">
        <v>1688.18</v>
      </c>
      <c r="AG215" s="19"/>
    </row>
    <row r="216" spans="1:33" s="18" customFormat="1" ht="68.25" customHeight="1">
      <c r="A216" s="12" t="s">
        <v>187</v>
      </c>
      <c r="B216" s="13" t="s">
        <v>188</v>
      </c>
      <c r="C216" s="14" t="s">
        <v>219</v>
      </c>
      <c r="D216" s="15" t="s">
        <v>13</v>
      </c>
      <c r="E216" s="16" t="s">
        <v>99</v>
      </c>
      <c r="F216" s="16" t="s">
        <v>389</v>
      </c>
      <c r="G216" s="17">
        <v>1248.74</v>
      </c>
      <c r="H216" s="17">
        <v>0</v>
      </c>
      <c r="I216" s="17">
        <v>1248.74</v>
      </c>
      <c r="AG216" s="19"/>
    </row>
    <row r="217" spans="1:33" s="18" customFormat="1" ht="68.25" customHeight="1">
      <c r="A217" s="12" t="s">
        <v>187</v>
      </c>
      <c r="B217" s="13" t="s">
        <v>188</v>
      </c>
      <c r="C217" s="14" t="s">
        <v>219</v>
      </c>
      <c r="D217" s="15" t="s">
        <v>13</v>
      </c>
      <c r="E217" s="16" t="s">
        <v>99</v>
      </c>
      <c r="F217" s="16" t="s">
        <v>390</v>
      </c>
      <c r="G217" s="17">
        <v>632.78</v>
      </c>
      <c r="H217" s="17">
        <v>0</v>
      </c>
      <c r="I217" s="17">
        <v>632.78</v>
      </c>
      <c r="AG217" s="19"/>
    </row>
    <row r="218" spans="1:33" s="18" customFormat="1" ht="68.25" customHeight="1">
      <c r="A218" s="12" t="s">
        <v>137</v>
      </c>
      <c r="B218" s="13">
        <v>29979036001031</v>
      </c>
      <c r="C218" s="14" t="s">
        <v>235</v>
      </c>
      <c r="D218" s="15" t="s">
        <v>13</v>
      </c>
      <c r="E218" s="16" t="s">
        <v>99</v>
      </c>
      <c r="F218" s="16" t="s">
        <v>391</v>
      </c>
      <c r="G218" s="17">
        <v>13895.61</v>
      </c>
      <c r="H218" s="17">
        <v>0</v>
      </c>
      <c r="I218" s="17">
        <v>13895.61</v>
      </c>
      <c r="AG218" s="19"/>
    </row>
    <row r="219" spans="1:33" s="18" customFormat="1" ht="68.25" customHeight="1">
      <c r="A219" s="12" t="s">
        <v>187</v>
      </c>
      <c r="B219" s="13" t="s">
        <v>188</v>
      </c>
      <c r="C219" s="14" t="s">
        <v>392</v>
      </c>
      <c r="D219" s="15" t="s">
        <v>13</v>
      </c>
      <c r="E219" s="16" t="s">
        <v>99</v>
      </c>
      <c r="F219" s="16" t="s">
        <v>393</v>
      </c>
      <c r="G219" s="17">
        <v>734280.92</v>
      </c>
      <c r="H219" s="17">
        <v>0</v>
      </c>
      <c r="I219" s="17">
        <v>734280.92</v>
      </c>
      <c r="AG219" s="19"/>
    </row>
    <row r="220" spans="1:33" s="18" customFormat="1" ht="68.25" customHeight="1">
      <c r="A220" s="12" t="s">
        <v>187</v>
      </c>
      <c r="B220" s="13" t="s">
        <v>188</v>
      </c>
      <c r="C220" s="14" t="s">
        <v>392</v>
      </c>
      <c r="D220" s="15" t="s">
        <v>13</v>
      </c>
      <c r="E220" s="16" t="s">
        <v>99</v>
      </c>
      <c r="F220" s="16" t="s">
        <v>394</v>
      </c>
      <c r="G220" s="17">
        <v>2278.98</v>
      </c>
      <c r="H220" s="17">
        <v>0</v>
      </c>
      <c r="I220" s="17">
        <v>2278.98</v>
      </c>
      <c r="AG220" s="19"/>
    </row>
    <row r="221" spans="1:33" s="18" customFormat="1" ht="68.25" customHeight="1">
      <c r="A221" s="12" t="s">
        <v>187</v>
      </c>
      <c r="B221" s="13" t="s">
        <v>188</v>
      </c>
      <c r="C221" s="14" t="s">
        <v>395</v>
      </c>
      <c r="D221" s="15" t="s">
        <v>13</v>
      </c>
      <c r="E221" s="16" t="s">
        <v>99</v>
      </c>
      <c r="F221" s="16" t="s">
        <v>396</v>
      </c>
      <c r="G221" s="17">
        <v>425627.93</v>
      </c>
      <c r="H221" s="17">
        <v>0</v>
      </c>
      <c r="I221" s="17">
        <v>425627.93</v>
      </c>
      <c r="AG221" s="19"/>
    </row>
    <row r="222" spans="1:33" s="18" customFormat="1" ht="68.25" customHeight="1">
      <c r="A222" s="12" t="s">
        <v>187</v>
      </c>
      <c r="B222" s="13" t="s">
        <v>188</v>
      </c>
      <c r="C222" s="14" t="s">
        <v>395</v>
      </c>
      <c r="D222" s="15" t="s">
        <v>13</v>
      </c>
      <c r="E222" s="16" t="s">
        <v>99</v>
      </c>
      <c r="F222" s="16" t="s">
        <v>397</v>
      </c>
      <c r="G222" s="17">
        <v>5188.79</v>
      </c>
      <c r="H222" s="17">
        <v>0</v>
      </c>
      <c r="I222" s="17">
        <v>5188.79</v>
      </c>
      <c r="AG222" s="19"/>
    </row>
    <row r="223" spans="1:33" s="18" customFormat="1" ht="68.25" customHeight="1">
      <c r="A223" s="12" t="s">
        <v>187</v>
      </c>
      <c r="B223" s="13" t="s">
        <v>188</v>
      </c>
      <c r="C223" s="14" t="s">
        <v>395</v>
      </c>
      <c r="D223" s="15" t="s">
        <v>13</v>
      </c>
      <c r="E223" s="16" t="s">
        <v>99</v>
      </c>
      <c r="F223" s="16" t="s">
        <v>398</v>
      </c>
      <c r="G223" s="17">
        <v>2892.5</v>
      </c>
      <c r="H223" s="17">
        <v>0</v>
      </c>
      <c r="I223" s="17">
        <v>2892.5</v>
      </c>
      <c r="AG223" s="19"/>
    </row>
    <row r="224" spans="1:33" s="18" customFormat="1" ht="68.25" customHeight="1">
      <c r="A224" s="12" t="s">
        <v>187</v>
      </c>
      <c r="B224" s="13" t="s">
        <v>188</v>
      </c>
      <c r="C224" s="14" t="s">
        <v>395</v>
      </c>
      <c r="D224" s="15" t="s">
        <v>13</v>
      </c>
      <c r="E224" s="16" t="s">
        <v>99</v>
      </c>
      <c r="F224" s="16" t="s">
        <v>399</v>
      </c>
      <c r="G224" s="17">
        <v>76994.41</v>
      </c>
      <c r="H224" s="17">
        <v>0</v>
      </c>
      <c r="I224" s="17">
        <v>76994.41</v>
      </c>
      <c r="AG224" s="19"/>
    </row>
    <row r="225" spans="1:33" s="18" customFormat="1" ht="68.25" customHeight="1">
      <c r="A225" s="12" t="s">
        <v>187</v>
      </c>
      <c r="B225" s="13" t="s">
        <v>188</v>
      </c>
      <c r="C225" s="14" t="s">
        <v>341</v>
      </c>
      <c r="D225" s="15" t="s">
        <v>13</v>
      </c>
      <c r="E225" s="16" t="s">
        <v>99</v>
      </c>
      <c r="F225" s="16" t="s">
        <v>400</v>
      </c>
      <c r="G225" s="17">
        <v>251706.81</v>
      </c>
      <c r="H225" s="17">
        <v>0</v>
      </c>
      <c r="I225" s="17">
        <v>224019.06</v>
      </c>
      <c r="AG225" s="19"/>
    </row>
    <row r="226" spans="1:33" s="18" customFormat="1" ht="68.25" customHeight="1">
      <c r="A226" s="12" t="s">
        <v>401</v>
      </c>
      <c r="B226" s="13">
        <v>2844344000102</v>
      </c>
      <c r="C226" s="14" t="s">
        <v>402</v>
      </c>
      <c r="D226" s="15" t="s">
        <v>13</v>
      </c>
      <c r="E226" s="16" t="s">
        <v>99</v>
      </c>
      <c r="F226" s="16" t="s">
        <v>403</v>
      </c>
      <c r="G226" s="17">
        <v>5000</v>
      </c>
      <c r="H226" s="17">
        <v>0</v>
      </c>
      <c r="I226" s="17">
        <v>0</v>
      </c>
      <c r="AG226" s="19"/>
    </row>
    <row r="227" spans="1:33" s="18" customFormat="1" ht="68.25" customHeight="1">
      <c r="A227" s="12" t="s">
        <v>187</v>
      </c>
      <c r="B227" s="13" t="s">
        <v>188</v>
      </c>
      <c r="C227" s="14" t="s">
        <v>339</v>
      </c>
      <c r="D227" s="15" t="s">
        <v>13</v>
      </c>
      <c r="E227" s="16" t="s">
        <v>99</v>
      </c>
      <c r="F227" s="16" t="s">
        <v>404</v>
      </c>
      <c r="G227" s="17">
        <v>1334041.44</v>
      </c>
      <c r="H227" s="17">
        <v>0</v>
      </c>
      <c r="I227" s="17">
        <v>1170981.47</v>
      </c>
      <c r="AG227" s="19"/>
    </row>
    <row r="228" spans="1:33" s="18" customFormat="1" ht="68.25" customHeight="1">
      <c r="A228" s="12" t="s">
        <v>187</v>
      </c>
      <c r="B228" s="13" t="s">
        <v>188</v>
      </c>
      <c r="C228" s="14" t="s">
        <v>343</v>
      </c>
      <c r="D228" s="15" t="s">
        <v>13</v>
      </c>
      <c r="E228" s="16" t="s">
        <v>99</v>
      </c>
      <c r="F228" s="16" t="s">
        <v>405</v>
      </c>
      <c r="G228" s="17">
        <v>971065.7</v>
      </c>
      <c r="H228" s="17">
        <v>0</v>
      </c>
      <c r="I228" s="17">
        <v>971065.7</v>
      </c>
      <c r="AG228" s="19"/>
    </row>
    <row r="229" spans="1:33" s="18" customFormat="1" ht="68.25" customHeight="1">
      <c r="A229" s="12" t="s">
        <v>187</v>
      </c>
      <c r="B229" s="13" t="s">
        <v>188</v>
      </c>
      <c r="C229" s="14" t="s">
        <v>219</v>
      </c>
      <c r="D229" s="15" t="s">
        <v>13</v>
      </c>
      <c r="E229" s="16" t="s">
        <v>99</v>
      </c>
      <c r="F229" s="16" t="s">
        <v>406</v>
      </c>
      <c r="G229" s="17">
        <v>337835.74</v>
      </c>
      <c r="H229" s="17">
        <v>0</v>
      </c>
      <c r="I229" s="17">
        <v>337835.74</v>
      </c>
      <c r="AG229" s="19"/>
    </row>
    <row r="230" spans="1:33" s="18" customFormat="1" ht="68.25" customHeight="1">
      <c r="A230" s="12" t="s">
        <v>187</v>
      </c>
      <c r="B230" s="13" t="s">
        <v>188</v>
      </c>
      <c r="C230" s="14" t="s">
        <v>219</v>
      </c>
      <c r="D230" s="15" t="s">
        <v>13</v>
      </c>
      <c r="E230" s="16" t="s">
        <v>99</v>
      </c>
      <c r="F230" s="16" t="s">
        <v>407</v>
      </c>
      <c r="G230" s="17">
        <v>232496.04</v>
      </c>
      <c r="H230" s="17">
        <v>0</v>
      </c>
      <c r="I230" s="17">
        <v>232496.04</v>
      </c>
      <c r="AG230" s="19"/>
    </row>
    <row r="231" spans="1:33" s="18" customFormat="1" ht="68.25" customHeight="1">
      <c r="A231" s="12" t="s">
        <v>187</v>
      </c>
      <c r="B231" s="13" t="s">
        <v>188</v>
      </c>
      <c r="C231" s="14" t="s">
        <v>219</v>
      </c>
      <c r="D231" s="15" t="s">
        <v>13</v>
      </c>
      <c r="E231" s="16" t="s">
        <v>99</v>
      </c>
      <c r="F231" s="16" t="s">
        <v>408</v>
      </c>
      <c r="G231" s="17">
        <v>21170.92</v>
      </c>
      <c r="H231" s="17">
        <v>0</v>
      </c>
      <c r="I231" s="17">
        <v>21170.92</v>
      </c>
      <c r="AG231" s="19"/>
    </row>
    <row r="232" spans="1:33" s="18" customFormat="1" ht="68.25" customHeight="1">
      <c r="A232" s="12" t="s">
        <v>187</v>
      </c>
      <c r="B232" s="13" t="s">
        <v>188</v>
      </c>
      <c r="C232" s="14" t="s">
        <v>219</v>
      </c>
      <c r="D232" s="15" t="s">
        <v>13</v>
      </c>
      <c r="E232" s="16" t="s">
        <v>99</v>
      </c>
      <c r="F232" s="16" t="s">
        <v>409</v>
      </c>
      <c r="G232" s="17">
        <v>9649.18</v>
      </c>
      <c r="H232" s="17">
        <v>0</v>
      </c>
      <c r="I232" s="17">
        <v>9649.18</v>
      </c>
      <c r="AG232" s="19"/>
    </row>
    <row r="233" spans="1:33" s="18" customFormat="1" ht="68.25" customHeight="1">
      <c r="A233" s="12" t="s">
        <v>187</v>
      </c>
      <c r="B233" s="13" t="s">
        <v>188</v>
      </c>
      <c r="C233" s="14" t="s">
        <v>219</v>
      </c>
      <c r="D233" s="15" t="s">
        <v>13</v>
      </c>
      <c r="E233" s="16" t="s">
        <v>99</v>
      </c>
      <c r="F233" s="16" t="s">
        <v>410</v>
      </c>
      <c r="G233" s="17">
        <v>1109.9</v>
      </c>
      <c r="H233" s="17">
        <v>0</v>
      </c>
      <c r="I233" s="17">
        <v>1109.9</v>
      </c>
      <c r="AG233" s="19"/>
    </row>
    <row r="234" spans="1:9" s="21" customFormat="1" ht="68.25" customHeight="1">
      <c r="A234" s="12" t="s">
        <v>143</v>
      </c>
      <c r="B234" s="13">
        <v>4406195000125</v>
      </c>
      <c r="C234" s="14" t="s">
        <v>411</v>
      </c>
      <c r="D234" s="15" t="s">
        <v>13</v>
      </c>
      <c r="E234" s="16" t="s">
        <v>99</v>
      </c>
      <c r="F234" s="16" t="s">
        <v>412</v>
      </c>
      <c r="G234" s="17">
        <v>224.92</v>
      </c>
      <c r="H234" s="17">
        <v>0</v>
      </c>
      <c r="I234" s="17">
        <v>224.92</v>
      </c>
    </row>
    <row r="235" spans="1:9" s="21" customFormat="1" ht="68.25" customHeight="1">
      <c r="A235" s="12" t="s">
        <v>413</v>
      </c>
      <c r="B235" s="13">
        <v>9184899000114</v>
      </c>
      <c r="C235" s="14" t="s">
        <v>414</v>
      </c>
      <c r="D235" s="15" t="s">
        <v>21</v>
      </c>
      <c r="E235" s="16" t="s">
        <v>57</v>
      </c>
      <c r="F235" s="16" t="s">
        <v>415</v>
      </c>
      <c r="G235" s="17">
        <v>917.92</v>
      </c>
      <c r="H235" s="17">
        <v>0</v>
      </c>
      <c r="I235" s="17">
        <v>917.92</v>
      </c>
    </row>
    <row r="236" spans="1:9" s="21" customFormat="1" ht="68.25" customHeight="1">
      <c r="A236" s="12" t="s">
        <v>416</v>
      </c>
      <c r="B236" s="13">
        <v>10847885000112</v>
      </c>
      <c r="C236" s="14" t="s">
        <v>417</v>
      </c>
      <c r="D236" s="15" t="s">
        <v>21</v>
      </c>
      <c r="E236" s="16" t="s">
        <v>57</v>
      </c>
      <c r="F236" s="16" t="s">
        <v>418</v>
      </c>
      <c r="G236" s="17">
        <v>1186.64</v>
      </c>
      <c r="H236" s="17">
        <v>0</v>
      </c>
      <c r="I236" s="17">
        <v>1186.64</v>
      </c>
    </row>
    <row r="237" spans="1:9" s="21" customFormat="1" ht="68.25" customHeight="1">
      <c r="A237" s="12" t="s">
        <v>419</v>
      </c>
      <c r="B237" s="13">
        <v>7359872000190</v>
      </c>
      <c r="C237" s="14" t="s">
        <v>420</v>
      </c>
      <c r="D237" s="15" t="s">
        <v>21</v>
      </c>
      <c r="E237" s="16" t="s">
        <v>57</v>
      </c>
      <c r="F237" s="16" t="s">
        <v>421</v>
      </c>
      <c r="G237" s="17">
        <v>1950</v>
      </c>
      <c r="H237" s="17">
        <v>0</v>
      </c>
      <c r="I237" s="17">
        <v>1950</v>
      </c>
    </row>
    <row r="238" spans="1:9" s="21" customFormat="1" ht="68.25" customHeight="1">
      <c r="A238" s="12" t="s">
        <v>422</v>
      </c>
      <c r="B238" s="13">
        <v>4407029000143</v>
      </c>
      <c r="C238" s="14" t="s">
        <v>423</v>
      </c>
      <c r="D238" s="15" t="s">
        <v>13</v>
      </c>
      <c r="E238" s="16" t="s">
        <v>424</v>
      </c>
      <c r="F238" s="16" t="s">
        <v>425</v>
      </c>
      <c r="G238" s="17">
        <v>50</v>
      </c>
      <c r="H238" s="17">
        <v>0</v>
      </c>
      <c r="I238" s="17">
        <v>50</v>
      </c>
    </row>
    <row r="239" spans="1:9" s="21" customFormat="1" ht="68.25" customHeight="1">
      <c r="A239" s="12" t="s">
        <v>137</v>
      </c>
      <c r="B239" s="13">
        <v>29979036001031</v>
      </c>
      <c r="C239" s="14" t="s">
        <v>426</v>
      </c>
      <c r="D239" s="15" t="s">
        <v>13</v>
      </c>
      <c r="E239" s="16" t="s">
        <v>424</v>
      </c>
      <c r="F239" s="16" t="s">
        <v>427</v>
      </c>
      <c r="G239" s="17">
        <v>254.63</v>
      </c>
      <c r="H239" s="17">
        <v>0</v>
      </c>
      <c r="I239" s="17">
        <v>254.63</v>
      </c>
    </row>
    <row r="240" spans="1:9" s="21" customFormat="1" ht="68.25" customHeight="1">
      <c r="A240" s="12" t="s">
        <v>428</v>
      </c>
      <c r="B240" s="13">
        <v>23043415272</v>
      </c>
      <c r="C240" s="14" t="s">
        <v>135</v>
      </c>
      <c r="D240" s="15" t="s">
        <v>13</v>
      </c>
      <c r="E240" s="16" t="s">
        <v>424</v>
      </c>
      <c r="F240" s="16" t="s">
        <v>429</v>
      </c>
      <c r="G240" s="17">
        <v>2344.74</v>
      </c>
      <c r="H240" s="17">
        <v>0</v>
      </c>
      <c r="I240" s="17">
        <v>2344.74</v>
      </c>
    </row>
    <row r="241" spans="1:9" s="21" customFormat="1" ht="68.25" customHeight="1">
      <c r="A241" s="12" t="s">
        <v>430</v>
      </c>
      <c r="B241" s="13">
        <v>41104579120</v>
      </c>
      <c r="C241" s="14" t="s">
        <v>135</v>
      </c>
      <c r="D241" s="15" t="s">
        <v>13</v>
      </c>
      <c r="E241" s="16" t="s">
        <v>424</v>
      </c>
      <c r="F241" s="16" t="s">
        <v>431</v>
      </c>
      <c r="G241" s="17">
        <v>2344.74</v>
      </c>
      <c r="H241" s="17">
        <v>0</v>
      </c>
      <c r="I241" s="17">
        <v>2344.74</v>
      </c>
    </row>
    <row r="242" spans="1:9" s="21" customFormat="1" ht="68.25" customHeight="1">
      <c r="A242" s="12" t="s">
        <v>432</v>
      </c>
      <c r="B242" s="13">
        <v>97594610806</v>
      </c>
      <c r="C242" s="14" t="s">
        <v>135</v>
      </c>
      <c r="D242" s="15" t="s">
        <v>13</v>
      </c>
      <c r="E242" s="16" t="s">
        <v>424</v>
      </c>
      <c r="F242" s="16" t="s">
        <v>433</v>
      </c>
      <c r="G242" s="17">
        <v>2344.74</v>
      </c>
      <c r="H242" s="17">
        <v>0</v>
      </c>
      <c r="I242" s="17">
        <v>2344.74</v>
      </c>
    </row>
    <row r="243" spans="1:9" s="21" customFormat="1" ht="68.25" customHeight="1">
      <c r="A243" s="12" t="s">
        <v>434</v>
      </c>
      <c r="B243" s="13">
        <v>40667790268</v>
      </c>
      <c r="C243" s="14" t="s">
        <v>135</v>
      </c>
      <c r="D243" s="15" t="s">
        <v>13</v>
      </c>
      <c r="E243" s="16" t="s">
        <v>424</v>
      </c>
      <c r="F243" s="16" t="s">
        <v>435</v>
      </c>
      <c r="G243" s="17">
        <v>2344.74</v>
      </c>
      <c r="H243" s="17">
        <v>0</v>
      </c>
      <c r="I243" s="17">
        <v>2344.74</v>
      </c>
    </row>
    <row r="244" spans="1:9" s="21" customFormat="1" ht="68.25" customHeight="1">
      <c r="A244" s="12" t="s">
        <v>436</v>
      </c>
      <c r="B244" s="13">
        <v>8786974000154</v>
      </c>
      <c r="C244" s="14" t="s">
        <v>437</v>
      </c>
      <c r="D244" s="15" t="s">
        <v>21</v>
      </c>
      <c r="E244" s="16" t="s">
        <v>57</v>
      </c>
      <c r="F244" s="16" t="s">
        <v>438</v>
      </c>
      <c r="G244" s="17">
        <v>21450</v>
      </c>
      <c r="H244" s="17">
        <v>0</v>
      </c>
      <c r="I244" s="17">
        <v>21450</v>
      </c>
    </row>
    <row r="245" spans="1:9" s="21" customFormat="1" ht="68.25" customHeight="1">
      <c r="A245" s="12" t="s">
        <v>348</v>
      </c>
      <c r="B245" s="13">
        <v>34288970210</v>
      </c>
      <c r="C245" s="14" t="s">
        <v>135</v>
      </c>
      <c r="D245" s="15" t="s">
        <v>13</v>
      </c>
      <c r="E245" s="16" t="s">
        <v>99</v>
      </c>
      <c r="F245" s="16" t="s">
        <v>439</v>
      </c>
      <c r="G245" s="17">
        <v>822.72</v>
      </c>
      <c r="H245" s="17">
        <v>0</v>
      </c>
      <c r="I245" s="17">
        <v>822.72</v>
      </c>
    </row>
    <row r="246" spans="1:9" s="21" customFormat="1" ht="68.25" customHeight="1">
      <c r="A246" s="12" t="s">
        <v>440</v>
      </c>
      <c r="B246" s="13">
        <v>11975458168</v>
      </c>
      <c r="C246" s="14" t="s">
        <v>135</v>
      </c>
      <c r="D246" s="15" t="s">
        <v>13</v>
      </c>
      <c r="E246" s="16" t="s">
        <v>424</v>
      </c>
      <c r="F246" s="16" t="s">
        <v>441</v>
      </c>
      <c r="G246" s="17">
        <v>2468.16</v>
      </c>
      <c r="H246" s="17">
        <v>0</v>
      </c>
      <c r="I246" s="17">
        <v>2468.16</v>
      </c>
    </row>
    <row r="247" spans="1:9" s="21" customFormat="1" ht="68.25" customHeight="1">
      <c r="A247" s="12" t="s">
        <v>161</v>
      </c>
      <c r="B247" s="13">
        <v>89450132291</v>
      </c>
      <c r="C247" s="14" t="s">
        <v>135</v>
      </c>
      <c r="D247" s="15" t="s">
        <v>13</v>
      </c>
      <c r="E247" s="16" t="s">
        <v>424</v>
      </c>
      <c r="F247" s="16" t="s">
        <v>442</v>
      </c>
      <c r="G247" s="17">
        <v>6413.55</v>
      </c>
      <c r="H247" s="17">
        <v>0</v>
      </c>
      <c r="I247" s="17">
        <v>6413.55</v>
      </c>
    </row>
    <row r="248" spans="1:9" s="21" customFormat="1" ht="68.25" customHeight="1">
      <c r="A248" s="12" t="s">
        <v>443</v>
      </c>
      <c r="B248" s="13">
        <v>18676667000174</v>
      </c>
      <c r="C248" s="14" t="s">
        <v>444</v>
      </c>
      <c r="D248" s="15" t="s">
        <v>21</v>
      </c>
      <c r="E248" s="16" t="s">
        <v>57</v>
      </c>
      <c r="F248" s="16" t="s">
        <v>445</v>
      </c>
      <c r="G248" s="17">
        <v>15420</v>
      </c>
      <c r="H248" s="17">
        <v>0</v>
      </c>
      <c r="I248" s="17">
        <v>15420</v>
      </c>
    </row>
    <row r="249" spans="1:9" s="21" customFormat="1" ht="68.25" customHeight="1">
      <c r="A249" s="12" t="s">
        <v>446</v>
      </c>
      <c r="B249" s="13">
        <v>10602740000151</v>
      </c>
      <c r="C249" s="14" t="s">
        <v>447</v>
      </c>
      <c r="D249" s="15" t="s">
        <v>21</v>
      </c>
      <c r="E249" s="16" t="s">
        <v>57</v>
      </c>
      <c r="F249" s="16" t="s">
        <v>448</v>
      </c>
      <c r="G249" s="17">
        <v>43333.3</v>
      </c>
      <c r="H249" s="17">
        <v>5922.22</v>
      </c>
      <c r="I249" s="17">
        <v>5922.22</v>
      </c>
    </row>
    <row r="250" spans="1:9" s="21" customFormat="1" ht="68.25" customHeight="1">
      <c r="A250" s="12" t="s">
        <v>154</v>
      </c>
      <c r="B250" s="13">
        <v>4153748000185</v>
      </c>
      <c r="C250" s="14" t="s">
        <v>449</v>
      </c>
      <c r="D250" s="15" t="s">
        <v>13</v>
      </c>
      <c r="E250" s="16" t="s">
        <v>99</v>
      </c>
      <c r="F250" s="16" t="s">
        <v>450</v>
      </c>
      <c r="G250" s="17">
        <v>1096500.05</v>
      </c>
      <c r="H250" s="17">
        <v>0</v>
      </c>
      <c r="I250" s="17">
        <v>1096500.05</v>
      </c>
    </row>
    <row r="251" spans="1:9" s="21" customFormat="1" ht="68.25" customHeight="1">
      <c r="A251" s="12" t="s">
        <v>154</v>
      </c>
      <c r="B251" s="13">
        <v>4153748000185</v>
      </c>
      <c r="C251" s="14" t="s">
        <v>451</v>
      </c>
      <c r="D251" s="15" t="s">
        <v>13</v>
      </c>
      <c r="E251" s="16" t="s">
        <v>99</v>
      </c>
      <c r="F251" s="16" t="s">
        <v>452</v>
      </c>
      <c r="G251" s="17">
        <v>78199.96</v>
      </c>
      <c r="H251" s="17">
        <v>0</v>
      </c>
      <c r="I251" s="17">
        <v>78199.96</v>
      </c>
    </row>
    <row r="252" spans="1:9" s="21" customFormat="1" ht="68.25" customHeight="1">
      <c r="A252" s="12" t="s">
        <v>288</v>
      </c>
      <c r="B252" s="13">
        <v>17693454420</v>
      </c>
      <c r="C252" s="14" t="s">
        <v>135</v>
      </c>
      <c r="D252" s="15" t="s">
        <v>13</v>
      </c>
      <c r="E252" s="16" t="s">
        <v>99</v>
      </c>
      <c r="F252" s="16" t="s">
        <v>453</v>
      </c>
      <c r="G252" s="17">
        <v>1645.44</v>
      </c>
      <c r="H252" s="17">
        <v>0</v>
      </c>
      <c r="I252" s="17">
        <v>1645.44</v>
      </c>
    </row>
    <row r="253" spans="1:9" s="21" customFormat="1" ht="68.25" customHeight="1">
      <c r="A253" s="12" t="s">
        <v>159</v>
      </c>
      <c r="B253" s="13">
        <v>8964341686</v>
      </c>
      <c r="C253" s="14" t="s">
        <v>135</v>
      </c>
      <c r="D253" s="15" t="s">
        <v>13</v>
      </c>
      <c r="E253" s="16" t="s">
        <v>99</v>
      </c>
      <c r="F253" s="16" t="s">
        <v>454</v>
      </c>
      <c r="G253" s="17">
        <v>1856.25</v>
      </c>
      <c r="H253" s="17">
        <v>0</v>
      </c>
      <c r="I253" s="17">
        <v>1856.25</v>
      </c>
    </row>
    <row r="254" spans="1:9" s="21" customFormat="1" ht="68.25" customHeight="1">
      <c r="A254" s="12" t="s">
        <v>455</v>
      </c>
      <c r="B254" s="13">
        <v>20194358291</v>
      </c>
      <c r="C254" s="14" t="s">
        <v>135</v>
      </c>
      <c r="D254" s="15" t="s">
        <v>13</v>
      </c>
      <c r="E254" s="16" t="s">
        <v>99</v>
      </c>
      <c r="F254" s="16" t="s">
        <v>456</v>
      </c>
      <c r="G254" s="17">
        <v>781.58</v>
      </c>
      <c r="H254" s="17">
        <v>0</v>
      </c>
      <c r="I254" s="17">
        <v>781.58</v>
      </c>
    </row>
    <row r="255" spans="1:9" s="21" customFormat="1" ht="68.25" customHeight="1">
      <c r="A255" s="12" t="s">
        <v>457</v>
      </c>
      <c r="B255" s="13">
        <v>52498107215</v>
      </c>
      <c r="C255" s="14" t="s">
        <v>135</v>
      </c>
      <c r="D255" s="15" t="s">
        <v>13</v>
      </c>
      <c r="E255" s="16" t="s">
        <v>99</v>
      </c>
      <c r="F255" s="16" t="s">
        <v>458</v>
      </c>
      <c r="G255" s="17">
        <v>855.14</v>
      </c>
      <c r="H255" s="17">
        <v>0</v>
      </c>
      <c r="I255" s="17">
        <v>855.14</v>
      </c>
    </row>
    <row r="256" spans="1:9" s="21" customFormat="1" ht="68.25" customHeight="1">
      <c r="A256" s="12" t="s">
        <v>459</v>
      </c>
      <c r="B256" s="13">
        <v>3550321473</v>
      </c>
      <c r="C256" s="14" t="s">
        <v>135</v>
      </c>
      <c r="D256" s="15" t="s">
        <v>13</v>
      </c>
      <c r="E256" s="16" t="s">
        <v>99</v>
      </c>
      <c r="F256" s="16" t="s">
        <v>460</v>
      </c>
      <c r="G256" s="17">
        <v>1485</v>
      </c>
      <c r="H256" s="17">
        <v>0</v>
      </c>
      <c r="I256" s="17">
        <v>1485</v>
      </c>
    </row>
    <row r="257" spans="1:9" s="21" customFormat="1" ht="68.25" customHeight="1">
      <c r="A257" s="12" t="s">
        <v>461</v>
      </c>
      <c r="B257" s="13">
        <v>87584220134</v>
      </c>
      <c r="C257" s="14" t="s">
        <v>135</v>
      </c>
      <c r="D257" s="15" t="s">
        <v>13</v>
      </c>
      <c r="E257" s="16" t="s">
        <v>99</v>
      </c>
      <c r="F257" s="16" t="s">
        <v>462</v>
      </c>
      <c r="G257" s="17">
        <v>1485</v>
      </c>
      <c r="H257" s="17">
        <v>0</v>
      </c>
      <c r="I257" s="17">
        <v>1485</v>
      </c>
    </row>
    <row r="258" spans="1:9" s="21" customFormat="1" ht="68.25" customHeight="1">
      <c r="A258" s="12" t="s">
        <v>463</v>
      </c>
      <c r="B258" s="13">
        <v>43719996204</v>
      </c>
      <c r="C258" s="14" t="s">
        <v>135</v>
      </c>
      <c r="D258" s="15" t="s">
        <v>13</v>
      </c>
      <c r="E258" s="16" t="s">
        <v>99</v>
      </c>
      <c r="F258" s="16" t="s">
        <v>464</v>
      </c>
      <c r="G258" s="17">
        <v>1172.37</v>
      </c>
      <c r="H258" s="17">
        <v>0</v>
      </c>
      <c r="I258" s="17">
        <v>1172.37</v>
      </c>
    </row>
    <row r="259" spans="1:9" s="21" customFormat="1" ht="68.25" customHeight="1">
      <c r="A259" s="12" t="s">
        <v>465</v>
      </c>
      <c r="B259" s="13">
        <v>74092049234</v>
      </c>
      <c r="C259" s="14" t="s">
        <v>135</v>
      </c>
      <c r="D259" s="15" t="s">
        <v>13</v>
      </c>
      <c r="E259" s="16" t="s">
        <v>99</v>
      </c>
      <c r="F259" s="16" t="s">
        <v>466</v>
      </c>
      <c r="G259" s="17">
        <v>1282.71</v>
      </c>
      <c r="H259" s="17">
        <v>0</v>
      </c>
      <c r="I259" s="17">
        <v>1282.71</v>
      </c>
    </row>
    <row r="260" spans="1:9" s="21" customFormat="1" ht="68.25" customHeight="1">
      <c r="A260" s="12" t="s">
        <v>467</v>
      </c>
      <c r="B260" s="13">
        <v>31515401200</v>
      </c>
      <c r="C260" s="14" t="s">
        <v>135</v>
      </c>
      <c r="D260" s="15" t="s">
        <v>13</v>
      </c>
      <c r="E260" s="16" t="s">
        <v>99</v>
      </c>
      <c r="F260" s="16" t="s">
        <v>468</v>
      </c>
      <c r="G260" s="17">
        <v>4275.7</v>
      </c>
      <c r="H260" s="17">
        <v>0</v>
      </c>
      <c r="I260" s="17">
        <v>4275.7</v>
      </c>
    </row>
    <row r="261" spans="1:9" s="21" customFormat="1" ht="68.25" customHeight="1">
      <c r="A261" s="12" t="s">
        <v>469</v>
      </c>
      <c r="B261" s="13">
        <v>42878411234</v>
      </c>
      <c r="C261" s="14" t="s">
        <v>470</v>
      </c>
      <c r="D261" s="15" t="s">
        <v>13</v>
      </c>
      <c r="E261" s="16" t="s">
        <v>99</v>
      </c>
      <c r="F261" s="16" t="s">
        <v>471</v>
      </c>
      <c r="G261" s="17">
        <v>1000</v>
      </c>
      <c r="H261" s="17">
        <v>0</v>
      </c>
      <c r="I261" s="17">
        <v>1000</v>
      </c>
    </row>
    <row r="262" spans="1:9" s="21" customFormat="1" ht="68.25" customHeight="1">
      <c r="A262" s="12" t="s">
        <v>472</v>
      </c>
      <c r="B262" s="13">
        <v>55792278253</v>
      </c>
      <c r="C262" s="14" t="s">
        <v>473</v>
      </c>
      <c r="D262" s="15" t="s">
        <v>13</v>
      </c>
      <c r="E262" s="16" t="s">
        <v>99</v>
      </c>
      <c r="F262" s="16" t="s">
        <v>474</v>
      </c>
      <c r="G262" s="17">
        <v>1000</v>
      </c>
      <c r="H262" s="17">
        <v>0</v>
      </c>
      <c r="I262" s="17">
        <v>1000</v>
      </c>
    </row>
    <row r="263" spans="1:9" s="21" customFormat="1" ht="68.25" customHeight="1">
      <c r="A263" s="12" t="s">
        <v>475</v>
      </c>
      <c r="B263" s="13">
        <v>18148334803</v>
      </c>
      <c r="C263" s="14" t="s">
        <v>476</v>
      </c>
      <c r="D263" s="15" t="s">
        <v>13</v>
      </c>
      <c r="E263" s="16" t="s">
        <v>99</v>
      </c>
      <c r="F263" s="16" t="s">
        <v>477</v>
      </c>
      <c r="G263" s="17">
        <v>1000</v>
      </c>
      <c r="H263" s="17">
        <v>0</v>
      </c>
      <c r="I263" s="17">
        <v>1000</v>
      </c>
    </row>
    <row r="264" spans="1:9" s="21" customFormat="1" ht="68.25" customHeight="1">
      <c r="A264" s="12" t="s">
        <v>475</v>
      </c>
      <c r="B264" s="13">
        <v>18148334803</v>
      </c>
      <c r="C264" s="14" t="s">
        <v>478</v>
      </c>
      <c r="D264" s="15" t="s">
        <v>13</v>
      </c>
      <c r="E264" s="16" t="s">
        <v>99</v>
      </c>
      <c r="F264" s="16" t="s">
        <v>479</v>
      </c>
      <c r="G264" s="17">
        <v>1000</v>
      </c>
      <c r="H264" s="17">
        <v>0</v>
      </c>
      <c r="I264" s="17">
        <v>1000</v>
      </c>
    </row>
    <row r="265" spans="1:9" s="21" customFormat="1" ht="68.25" customHeight="1">
      <c r="A265" s="12" t="s">
        <v>148</v>
      </c>
      <c r="B265" s="13">
        <v>5610079000196</v>
      </c>
      <c r="C265" s="14" t="s">
        <v>480</v>
      </c>
      <c r="D265" s="15" t="s">
        <v>13</v>
      </c>
      <c r="E265" s="16" t="s">
        <v>99</v>
      </c>
      <c r="F265" s="16" t="s">
        <v>481</v>
      </c>
      <c r="G265" s="17">
        <v>558.69</v>
      </c>
      <c r="H265" s="17">
        <v>0</v>
      </c>
      <c r="I265" s="17">
        <v>558.69</v>
      </c>
    </row>
    <row r="266" spans="1:9" s="21" customFormat="1" ht="68.25" customHeight="1">
      <c r="A266" s="12" t="s">
        <v>143</v>
      </c>
      <c r="B266" s="13">
        <v>4406195000125</v>
      </c>
      <c r="C266" s="14" t="s">
        <v>482</v>
      </c>
      <c r="D266" s="15" t="s">
        <v>13</v>
      </c>
      <c r="E266" s="16" t="s">
        <v>99</v>
      </c>
      <c r="F266" s="16" t="s">
        <v>483</v>
      </c>
      <c r="G266" s="17">
        <v>217.28</v>
      </c>
      <c r="H266" s="17">
        <v>0</v>
      </c>
      <c r="I266" s="17">
        <v>217.28</v>
      </c>
    </row>
    <row r="267" spans="1:9" s="21" customFormat="1" ht="68.25" customHeight="1">
      <c r="A267" s="12" t="s">
        <v>484</v>
      </c>
      <c r="B267" s="13">
        <v>2809871000186</v>
      </c>
      <c r="C267" s="14" t="s">
        <v>485</v>
      </c>
      <c r="D267" s="15" t="s">
        <v>21</v>
      </c>
      <c r="E267" s="16" t="s">
        <v>22</v>
      </c>
      <c r="F267" s="16" t="s">
        <v>486</v>
      </c>
      <c r="G267" s="17">
        <v>8250</v>
      </c>
      <c r="H267" s="17">
        <v>550</v>
      </c>
      <c r="I267" s="17">
        <v>550</v>
      </c>
    </row>
    <row r="268" spans="1:9" s="21" customFormat="1" ht="68.25" customHeight="1">
      <c r="A268" s="12" t="s">
        <v>154</v>
      </c>
      <c r="B268" s="13">
        <v>4153748000185</v>
      </c>
      <c r="C268" s="14" t="s">
        <v>487</v>
      </c>
      <c r="D268" s="15" t="s">
        <v>13</v>
      </c>
      <c r="E268" s="16" t="s">
        <v>99</v>
      </c>
      <c r="F268" s="16" t="s">
        <v>488</v>
      </c>
      <c r="G268" s="17">
        <v>3400</v>
      </c>
      <c r="H268" s="17">
        <v>0</v>
      </c>
      <c r="I268" s="17">
        <v>3400</v>
      </c>
    </row>
    <row r="269" spans="1:9" s="21" customFormat="1" ht="68.25" customHeight="1">
      <c r="A269" s="12" t="s">
        <v>489</v>
      </c>
      <c r="B269" s="13">
        <v>4289455204</v>
      </c>
      <c r="C269" s="14" t="s">
        <v>135</v>
      </c>
      <c r="D269" s="15" t="s">
        <v>13</v>
      </c>
      <c r="E269" s="16" t="s">
        <v>99</v>
      </c>
      <c r="F269" s="16" t="s">
        <v>490</v>
      </c>
      <c r="G269" s="17">
        <v>1563.16</v>
      </c>
      <c r="H269" s="17">
        <v>0</v>
      </c>
      <c r="I269" s="17">
        <v>1563.16</v>
      </c>
    </row>
    <row r="270" spans="1:9" s="21" customFormat="1" ht="68.25" customHeight="1">
      <c r="A270" s="12" t="s">
        <v>491</v>
      </c>
      <c r="B270" s="13">
        <v>14220230000170</v>
      </c>
      <c r="C270" s="14" t="s">
        <v>492</v>
      </c>
      <c r="D270" s="15" t="s">
        <v>21</v>
      </c>
      <c r="E270" s="16" t="s">
        <v>57</v>
      </c>
      <c r="F270" s="16" t="s">
        <v>493</v>
      </c>
      <c r="G270" s="17">
        <v>10400</v>
      </c>
      <c r="H270" s="17">
        <v>0</v>
      </c>
      <c r="I270" s="17">
        <v>10400</v>
      </c>
    </row>
    <row r="271" spans="1:9" s="21" customFormat="1" ht="68.25" customHeight="1">
      <c r="A271" s="12" t="s">
        <v>494</v>
      </c>
      <c r="B271" s="13">
        <v>3987907000184</v>
      </c>
      <c r="C271" s="14" t="s">
        <v>495</v>
      </c>
      <c r="D271" s="15" t="s">
        <v>21</v>
      </c>
      <c r="E271" s="16" t="s">
        <v>57</v>
      </c>
      <c r="F271" s="16" t="s">
        <v>496</v>
      </c>
      <c r="G271" s="17">
        <v>3785</v>
      </c>
      <c r="H271" s="17">
        <v>0</v>
      </c>
      <c r="I271" s="17">
        <v>3785</v>
      </c>
    </row>
    <row r="272" spans="1:9" s="21" customFormat="1" ht="68.25" customHeight="1">
      <c r="A272" s="12" t="s">
        <v>187</v>
      </c>
      <c r="B272" s="13" t="s">
        <v>188</v>
      </c>
      <c r="C272" s="14" t="s">
        <v>392</v>
      </c>
      <c r="D272" s="15" t="s">
        <v>13</v>
      </c>
      <c r="E272" s="16" t="s">
        <v>99</v>
      </c>
      <c r="F272" s="16" t="s">
        <v>497</v>
      </c>
      <c r="G272" s="17">
        <v>738658.65</v>
      </c>
      <c r="H272" s="17">
        <v>0</v>
      </c>
      <c r="I272" s="17">
        <v>738658.65</v>
      </c>
    </row>
    <row r="273" spans="1:9" s="21" customFormat="1" ht="68.25" customHeight="1">
      <c r="A273" s="12" t="s">
        <v>187</v>
      </c>
      <c r="B273" s="13" t="s">
        <v>188</v>
      </c>
      <c r="C273" s="14" t="s">
        <v>395</v>
      </c>
      <c r="D273" s="15" t="s">
        <v>13</v>
      </c>
      <c r="E273" s="16" t="s">
        <v>99</v>
      </c>
      <c r="F273" s="16" t="s">
        <v>498</v>
      </c>
      <c r="G273" s="17">
        <v>430066.8</v>
      </c>
      <c r="H273" s="17">
        <v>0</v>
      </c>
      <c r="I273" s="17">
        <v>430066.8</v>
      </c>
    </row>
    <row r="274" spans="1:9" s="21" customFormat="1" ht="68.25" customHeight="1">
      <c r="A274" s="12" t="s">
        <v>187</v>
      </c>
      <c r="B274" s="13" t="s">
        <v>188</v>
      </c>
      <c r="C274" s="14" t="s">
        <v>395</v>
      </c>
      <c r="D274" s="15" t="s">
        <v>13</v>
      </c>
      <c r="E274" s="16" t="s">
        <v>99</v>
      </c>
      <c r="F274" s="16" t="s">
        <v>499</v>
      </c>
      <c r="G274" s="17">
        <v>8253.76</v>
      </c>
      <c r="H274" s="17">
        <v>0</v>
      </c>
      <c r="I274" s="17">
        <v>8253.76</v>
      </c>
    </row>
    <row r="275" spans="1:9" s="21" customFormat="1" ht="68.25" customHeight="1">
      <c r="A275" s="12" t="s">
        <v>187</v>
      </c>
      <c r="B275" s="13" t="s">
        <v>188</v>
      </c>
      <c r="C275" s="14" t="s">
        <v>395</v>
      </c>
      <c r="D275" s="15" t="s">
        <v>13</v>
      </c>
      <c r="E275" s="16" t="s">
        <v>99</v>
      </c>
      <c r="F275" s="16" t="s">
        <v>500</v>
      </c>
      <c r="G275" s="17">
        <v>78513.05</v>
      </c>
      <c r="H275" s="17">
        <v>0</v>
      </c>
      <c r="I275" s="17">
        <v>78513.05</v>
      </c>
    </row>
    <row r="276" spans="1:9" s="21" customFormat="1" ht="68.25" customHeight="1">
      <c r="A276" s="12" t="s">
        <v>187</v>
      </c>
      <c r="B276" s="13" t="s">
        <v>188</v>
      </c>
      <c r="C276" s="14" t="s">
        <v>395</v>
      </c>
      <c r="D276" s="15" t="s">
        <v>13</v>
      </c>
      <c r="E276" s="16" t="s">
        <v>99</v>
      </c>
      <c r="F276" s="16" t="s">
        <v>501</v>
      </c>
      <c r="G276" s="17">
        <v>4338.75</v>
      </c>
      <c r="H276" s="17">
        <v>0</v>
      </c>
      <c r="I276" s="17">
        <v>4338.75</v>
      </c>
    </row>
    <row r="277" spans="1:9" s="21" customFormat="1" ht="68.25" customHeight="1">
      <c r="A277" s="12" t="s">
        <v>502</v>
      </c>
      <c r="B277" s="13">
        <v>81293399787</v>
      </c>
      <c r="C277" s="14" t="s">
        <v>135</v>
      </c>
      <c r="D277" s="15" t="s">
        <v>13</v>
      </c>
      <c r="E277" s="16" t="s">
        <v>99</v>
      </c>
      <c r="F277" s="16" t="s">
        <v>503</v>
      </c>
      <c r="G277" s="17">
        <v>1172.37</v>
      </c>
      <c r="H277" s="17">
        <v>0</v>
      </c>
      <c r="I277" s="17">
        <v>1172.37</v>
      </c>
    </row>
    <row r="278" spans="1:9" s="21" customFormat="1" ht="68.25" customHeight="1">
      <c r="A278" s="12" t="s">
        <v>504</v>
      </c>
      <c r="B278" s="13">
        <v>74607707287</v>
      </c>
      <c r="C278" s="14" t="s">
        <v>135</v>
      </c>
      <c r="D278" s="15" t="s">
        <v>13</v>
      </c>
      <c r="E278" s="16" t="s">
        <v>99</v>
      </c>
      <c r="F278" s="16" t="s">
        <v>505</v>
      </c>
      <c r="G278" s="17">
        <v>1282.71</v>
      </c>
      <c r="H278" s="17">
        <v>0</v>
      </c>
      <c r="I278" s="17">
        <v>1282.71</v>
      </c>
    </row>
    <row r="279" spans="1:9" s="21" customFormat="1" ht="68.25" customHeight="1">
      <c r="A279" s="12" t="s">
        <v>506</v>
      </c>
      <c r="B279" s="13">
        <v>18706498000178</v>
      </c>
      <c r="C279" s="14" t="s">
        <v>507</v>
      </c>
      <c r="D279" s="15" t="s">
        <v>21</v>
      </c>
      <c r="E279" s="16" t="s">
        <v>57</v>
      </c>
      <c r="F279" s="16" t="s">
        <v>508</v>
      </c>
      <c r="G279" s="17">
        <v>28800</v>
      </c>
      <c r="H279" s="17">
        <v>0</v>
      </c>
      <c r="I279" s="17">
        <v>28800</v>
      </c>
    </row>
    <row r="280" spans="1:9" s="21" customFormat="1" ht="68.25" customHeight="1">
      <c r="A280" s="12" t="s">
        <v>509</v>
      </c>
      <c r="B280" s="13">
        <v>2437839000117</v>
      </c>
      <c r="C280" s="14" t="s">
        <v>507</v>
      </c>
      <c r="D280" s="15" t="s">
        <v>21</v>
      </c>
      <c r="E280" s="16" t="s">
        <v>57</v>
      </c>
      <c r="F280" s="16" t="s">
        <v>510</v>
      </c>
      <c r="G280" s="17">
        <v>3200</v>
      </c>
      <c r="H280" s="17">
        <v>0</v>
      </c>
      <c r="I280" s="17">
        <v>3200</v>
      </c>
    </row>
    <row r="281" spans="1:9" s="21" customFormat="1" ht="68.25" customHeight="1">
      <c r="A281" s="12" t="s">
        <v>511</v>
      </c>
      <c r="B281" s="13">
        <v>78126950001126</v>
      </c>
      <c r="C281" s="14" t="s">
        <v>512</v>
      </c>
      <c r="D281" s="15" t="s">
        <v>21</v>
      </c>
      <c r="E281" s="16" t="s">
        <v>57</v>
      </c>
      <c r="F281" s="16" t="s">
        <v>513</v>
      </c>
      <c r="G281" s="17">
        <v>9870</v>
      </c>
      <c r="H281" s="17">
        <v>0</v>
      </c>
      <c r="I281" s="17">
        <v>9870</v>
      </c>
    </row>
    <row r="282" spans="1:9" s="21" customFormat="1" ht="68.25" customHeight="1">
      <c r="A282" s="12" t="s">
        <v>187</v>
      </c>
      <c r="B282" s="13" t="s">
        <v>188</v>
      </c>
      <c r="C282" s="14" t="s">
        <v>189</v>
      </c>
      <c r="D282" s="15" t="s">
        <v>13</v>
      </c>
      <c r="E282" s="16" t="s">
        <v>99</v>
      </c>
      <c r="F282" s="16" t="s">
        <v>514</v>
      </c>
      <c r="G282" s="17">
        <v>12000</v>
      </c>
      <c r="H282" s="17">
        <v>0</v>
      </c>
      <c r="I282" s="17">
        <v>12000</v>
      </c>
    </row>
    <row r="283" spans="1:9" s="21" customFormat="1" ht="68.25" customHeight="1">
      <c r="A283" s="12" t="s">
        <v>187</v>
      </c>
      <c r="B283" s="13" t="s">
        <v>188</v>
      </c>
      <c r="C283" s="14" t="s">
        <v>189</v>
      </c>
      <c r="D283" s="15" t="s">
        <v>13</v>
      </c>
      <c r="E283" s="16" t="s">
        <v>99</v>
      </c>
      <c r="F283" s="16" t="s">
        <v>515</v>
      </c>
      <c r="G283" s="17">
        <v>23250</v>
      </c>
      <c r="H283" s="17">
        <v>0</v>
      </c>
      <c r="I283" s="17">
        <f>17641.3+4293.28</f>
        <v>21934.579999999998</v>
      </c>
    </row>
    <row r="284" spans="1:9" s="21" customFormat="1" ht="68.25" customHeight="1">
      <c r="A284" s="12" t="s">
        <v>187</v>
      </c>
      <c r="B284" s="13" t="s">
        <v>188</v>
      </c>
      <c r="C284" s="14" t="s">
        <v>516</v>
      </c>
      <c r="D284" s="15" t="s">
        <v>13</v>
      </c>
      <c r="E284" s="16" t="s">
        <v>99</v>
      </c>
      <c r="F284" s="16" t="s">
        <v>517</v>
      </c>
      <c r="G284" s="17">
        <v>21126.69</v>
      </c>
      <c r="H284" s="17">
        <v>0</v>
      </c>
      <c r="I284" s="17">
        <f>14951.61+4472.18</f>
        <v>19423.79</v>
      </c>
    </row>
    <row r="285" spans="1:9" s="21" customFormat="1" ht="68.25" customHeight="1">
      <c r="A285" s="12" t="s">
        <v>187</v>
      </c>
      <c r="B285" s="13" t="s">
        <v>188</v>
      </c>
      <c r="C285" s="14" t="s">
        <v>192</v>
      </c>
      <c r="D285" s="15" t="s">
        <v>13</v>
      </c>
      <c r="E285" s="16" t="s">
        <v>99</v>
      </c>
      <c r="F285" s="16" t="s">
        <v>518</v>
      </c>
      <c r="G285" s="17">
        <v>28023.51</v>
      </c>
      <c r="H285" s="17">
        <v>0</v>
      </c>
      <c r="I285" s="17">
        <f>20690.25+4250.67</f>
        <v>24940.92</v>
      </c>
    </row>
    <row r="286" spans="1:9" s="21" customFormat="1" ht="68.25" customHeight="1">
      <c r="A286" s="12" t="s">
        <v>187</v>
      </c>
      <c r="B286" s="13" t="s">
        <v>188</v>
      </c>
      <c r="C286" s="14" t="s">
        <v>519</v>
      </c>
      <c r="D286" s="15" t="s">
        <v>13</v>
      </c>
      <c r="E286" s="16" t="s">
        <v>99</v>
      </c>
      <c r="F286" s="16" t="s">
        <v>520</v>
      </c>
      <c r="G286" s="17">
        <v>18063.51</v>
      </c>
      <c r="H286" s="17">
        <v>0</v>
      </c>
      <c r="I286" s="17">
        <v>18063.51</v>
      </c>
    </row>
    <row r="287" spans="1:9" s="21" customFormat="1" ht="68.25" customHeight="1">
      <c r="A287" s="12" t="s">
        <v>187</v>
      </c>
      <c r="B287" s="13" t="s">
        <v>188</v>
      </c>
      <c r="C287" s="14" t="s">
        <v>189</v>
      </c>
      <c r="D287" s="15" t="s">
        <v>13</v>
      </c>
      <c r="E287" s="16" t="s">
        <v>99</v>
      </c>
      <c r="F287" s="16" t="s">
        <v>521</v>
      </c>
      <c r="G287" s="17">
        <v>7500</v>
      </c>
      <c r="H287" s="17">
        <v>0</v>
      </c>
      <c r="I287" s="17">
        <v>7500</v>
      </c>
    </row>
    <row r="288" spans="1:9" s="21" customFormat="1" ht="68.25" customHeight="1">
      <c r="A288" s="12" t="s">
        <v>401</v>
      </c>
      <c r="B288" s="13">
        <v>2844344000102</v>
      </c>
      <c r="C288" s="14" t="s">
        <v>522</v>
      </c>
      <c r="D288" s="15" t="s">
        <v>13</v>
      </c>
      <c r="E288" s="16" t="s">
        <v>99</v>
      </c>
      <c r="F288" s="16" t="s">
        <v>523</v>
      </c>
      <c r="G288" s="17">
        <v>200000</v>
      </c>
      <c r="H288" s="17">
        <v>0</v>
      </c>
      <c r="I288" s="17">
        <v>200000</v>
      </c>
    </row>
    <row r="289" spans="1:9" s="21" customFormat="1" ht="68.25" customHeight="1">
      <c r="A289" s="12" t="s">
        <v>524</v>
      </c>
      <c r="B289" s="13">
        <v>4262432000121</v>
      </c>
      <c r="C289" s="14" t="s">
        <v>525</v>
      </c>
      <c r="D289" s="15" t="s">
        <v>13</v>
      </c>
      <c r="E289" s="16" t="s">
        <v>99</v>
      </c>
      <c r="F289" s="16" t="s">
        <v>526</v>
      </c>
      <c r="G289" s="17">
        <v>100357.2</v>
      </c>
      <c r="H289" s="17">
        <v>0</v>
      </c>
      <c r="I289" s="17">
        <v>0</v>
      </c>
    </row>
    <row r="290" spans="1:9" s="21" customFormat="1" ht="68.25" customHeight="1">
      <c r="A290" s="12" t="s">
        <v>134</v>
      </c>
      <c r="B290" s="13">
        <v>265674743</v>
      </c>
      <c r="C290" s="14" t="s">
        <v>135</v>
      </c>
      <c r="D290" s="15" t="s">
        <v>13</v>
      </c>
      <c r="E290" s="16" t="s">
        <v>99</v>
      </c>
      <c r="F290" s="16" t="s">
        <v>527</v>
      </c>
      <c r="G290" s="17">
        <v>1710.28</v>
      </c>
      <c r="H290" s="17">
        <v>0</v>
      </c>
      <c r="I290" s="17">
        <v>1710.28</v>
      </c>
    </row>
    <row r="291" spans="1:9" s="21" customFormat="1" ht="68.25" customHeight="1">
      <c r="A291" s="12" t="s">
        <v>52</v>
      </c>
      <c r="B291" s="13">
        <v>33000118000179</v>
      </c>
      <c r="C291" s="14" t="s">
        <v>528</v>
      </c>
      <c r="D291" s="15" t="s">
        <v>13</v>
      </c>
      <c r="E291" s="16" t="s">
        <v>99</v>
      </c>
      <c r="F291" s="16" t="s">
        <v>529</v>
      </c>
      <c r="G291" s="17">
        <v>49.75</v>
      </c>
      <c r="H291" s="17">
        <v>0</v>
      </c>
      <c r="I291" s="17">
        <v>49.75</v>
      </c>
    </row>
    <row r="292" spans="1:9" s="21" customFormat="1" ht="68.25" customHeight="1">
      <c r="A292" s="12" t="s">
        <v>187</v>
      </c>
      <c r="B292" s="13" t="s">
        <v>188</v>
      </c>
      <c r="C292" s="14" t="s">
        <v>530</v>
      </c>
      <c r="D292" s="15" t="s">
        <v>13</v>
      </c>
      <c r="E292" s="16" t="s">
        <v>99</v>
      </c>
      <c r="F292" s="16" t="s">
        <v>531</v>
      </c>
      <c r="G292" s="17">
        <v>4699319.83</v>
      </c>
      <c r="H292" s="17">
        <v>0</v>
      </c>
      <c r="I292" s="17">
        <v>3728129.81</v>
      </c>
    </row>
    <row r="293" spans="1:9" s="21" customFormat="1" ht="68.25" customHeight="1">
      <c r="A293" s="12" t="s">
        <v>187</v>
      </c>
      <c r="B293" s="13" t="s">
        <v>188</v>
      </c>
      <c r="C293" s="14" t="s">
        <v>530</v>
      </c>
      <c r="D293" s="15" t="s">
        <v>13</v>
      </c>
      <c r="E293" s="16" t="s">
        <v>99</v>
      </c>
      <c r="F293" s="16" t="s">
        <v>532</v>
      </c>
      <c r="G293" s="17">
        <v>3747054.35</v>
      </c>
      <c r="H293" s="17">
        <v>0</v>
      </c>
      <c r="I293" s="17">
        <v>3747054.35</v>
      </c>
    </row>
    <row r="294" spans="1:9" s="21" customFormat="1" ht="68.25" customHeight="1">
      <c r="A294" s="12" t="s">
        <v>187</v>
      </c>
      <c r="B294" s="13" t="s">
        <v>188</v>
      </c>
      <c r="C294" s="14" t="s">
        <v>530</v>
      </c>
      <c r="D294" s="15" t="s">
        <v>13</v>
      </c>
      <c r="E294" s="16" t="s">
        <v>99</v>
      </c>
      <c r="F294" s="16" t="s">
        <v>533</v>
      </c>
      <c r="G294" s="17">
        <v>911808.33</v>
      </c>
      <c r="H294" s="17">
        <v>0</v>
      </c>
      <c r="I294" s="17">
        <v>911808.33</v>
      </c>
    </row>
    <row r="295" spans="1:9" s="21" customFormat="1" ht="68.25" customHeight="1">
      <c r="A295" s="12" t="s">
        <v>187</v>
      </c>
      <c r="B295" s="13" t="s">
        <v>188</v>
      </c>
      <c r="C295" s="14" t="s">
        <v>530</v>
      </c>
      <c r="D295" s="15" t="s">
        <v>13</v>
      </c>
      <c r="E295" s="16" t="s">
        <v>99</v>
      </c>
      <c r="F295" s="16" t="s">
        <v>534</v>
      </c>
      <c r="G295" s="17">
        <v>708296.05</v>
      </c>
      <c r="H295" s="17">
        <v>0</v>
      </c>
      <c r="I295" s="17">
        <v>708296.05</v>
      </c>
    </row>
    <row r="296" spans="1:9" s="21" customFormat="1" ht="68.25" customHeight="1">
      <c r="A296" s="12" t="s">
        <v>187</v>
      </c>
      <c r="B296" s="13" t="s">
        <v>188</v>
      </c>
      <c r="C296" s="14" t="s">
        <v>530</v>
      </c>
      <c r="D296" s="15" t="s">
        <v>13</v>
      </c>
      <c r="E296" s="16" t="s">
        <v>99</v>
      </c>
      <c r="F296" s="16" t="s">
        <v>535</v>
      </c>
      <c r="G296" s="17">
        <v>157930.89</v>
      </c>
      <c r="H296" s="17">
        <v>0</v>
      </c>
      <c r="I296" s="17">
        <v>157930.89</v>
      </c>
    </row>
    <row r="297" spans="1:9" s="21" customFormat="1" ht="68.25" customHeight="1">
      <c r="A297" s="12" t="s">
        <v>187</v>
      </c>
      <c r="B297" s="13" t="s">
        <v>188</v>
      </c>
      <c r="C297" s="14" t="s">
        <v>530</v>
      </c>
      <c r="D297" s="15" t="s">
        <v>13</v>
      </c>
      <c r="E297" s="16" t="s">
        <v>99</v>
      </c>
      <c r="F297" s="16" t="s">
        <v>536</v>
      </c>
      <c r="G297" s="17">
        <v>154667.68</v>
      </c>
      <c r="H297" s="17">
        <v>0</v>
      </c>
      <c r="I297" s="17">
        <v>154667.68</v>
      </c>
    </row>
    <row r="298" spans="1:9" s="21" customFormat="1" ht="68.25" customHeight="1">
      <c r="A298" s="12" t="s">
        <v>187</v>
      </c>
      <c r="B298" s="13" t="s">
        <v>188</v>
      </c>
      <c r="C298" s="14" t="s">
        <v>530</v>
      </c>
      <c r="D298" s="15" t="s">
        <v>13</v>
      </c>
      <c r="E298" s="16" t="s">
        <v>99</v>
      </c>
      <c r="F298" s="16" t="s">
        <v>537</v>
      </c>
      <c r="G298" s="17">
        <v>152430.49</v>
      </c>
      <c r="H298" s="17">
        <v>0</v>
      </c>
      <c r="I298" s="17">
        <v>152430.49</v>
      </c>
    </row>
    <row r="299" spans="1:9" s="21" customFormat="1" ht="68.25" customHeight="1">
      <c r="A299" s="12" t="s">
        <v>187</v>
      </c>
      <c r="B299" s="13" t="s">
        <v>188</v>
      </c>
      <c r="C299" s="14" t="s">
        <v>530</v>
      </c>
      <c r="D299" s="15" t="s">
        <v>13</v>
      </c>
      <c r="E299" s="16" t="s">
        <v>99</v>
      </c>
      <c r="F299" s="16" t="s">
        <v>538</v>
      </c>
      <c r="G299" s="17">
        <v>95476</v>
      </c>
      <c r="H299" s="17">
        <v>0</v>
      </c>
      <c r="I299" s="17">
        <v>95476</v>
      </c>
    </row>
    <row r="300" spans="1:9" s="21" customFormat="1" ht="68.25" customHeight="1">
      <c r="A300" s="12" t="s">
        <v>187</v>
      </c>
      <c r="B300" s="13" t="s">
        <v>188</v>
      </c>
      <c r="C300" s="14" t="s">
        <v>530</v>
      </c>
      <c r="D300" s="15" t="s">
        <v>13</v>
      </c>
      <c r="E300" s="16" t="s">
        <v>99</v>
      </c>
      <c r="F300" s="16" t="s">
        <v>539</v>
      </c>
      <c r="G300" s="17">
        <v>95161.75</v>
      </c>
      <c r="H300" s="17">
        <v>0</v>
      </c>
      <c r="I300" s="17">
        <v>95161.75</v>
      </c>
    </row>
    <row r="301" spans="1:9" s="21" customFormat="1" ht="68.25" customHeight="1">
      <c r="A301" s="12" t="s">
        <v>187</v>
      </c>
      <c r="B301" s="13" t="s">
        <v>188</v>
      </c>
      <c r="C301" s="14" t="s">
        <v>530</v>
      </c>
      <c r="D301" s="15" t="s">
        <v>13</v>
      </c>
      <c r="E301" s="16" t="s">
        <v>99</v>
      </c>
      <c r="F301" s="16" t="s">
        <v>540</v>
      </c>
      <c r="G301" s="17">
        <v>25041.36</v>
      </c>
      <c r="H301" s="17">
        <v>0</v>
      </c>
      <c r="I301" s="17">
        <v>25041.36</v>
      </c>
    </row>
    <row r="302" spans="1:9" s="21" customFormat="1" ht="68.25" customHeight="1">
      <c r="A302" s="12" t="s">
        <v>187</v>
      </c>
      <c r="B302" s="13" t="s">
        <v>188</v>
      </c>
      <c r="C302" s="14" t="s">
        <v>530</v>
      </c>
      <c r="D302" s="15" t="s">
        <v>13</v>
      </c>
      <c r="E302" s="16" t="s">
        <v>99</v>
      </c>
      <c r="F302" s="16" t="s">
        <v>541</v>
      </c>
      <c r="G302" s="17">
        <v>16586.58</v>
      </c>
      <c r="H302" s="17">
        <v>0</v>
      </c>
      <c r="I302" s="17">
        <v>16586.58</v>
      </c>
    </row>
    <row r="303" spans="1:9" s="21" customFormat="1" ht="68.25" customHeight="1">
      <c r="A303" s="12" t="s">
        <v>187</v>
      </c>
      <c r="B303" s="13" t="s">
        <v>188</v>
      </c>
      <c r="C303" s="14" t="s">
        <v>530</v>
      </c>
      <c r="D303" s="15" t="s">
        <v>13</v>
      </c>
      <c r="E303" s="16" t="s">
        <v>99</v>
      </c>
      <c r="F303" s="16" t="s">
        <v>542</v>
      </c>
      <c r="G303" s="17">
        <v>8806.66</v>
      </c>
      <c r="H303" s="17">
        <v>0</v>
      </c>
      <c r="I303" s="17">
        <v>8806.66</v>
      </c>
    </row>
    <row r="304" spans="1:9" s="21" customFormat="1" ht="68.25" customHeight="1">
      <c r="A304" s="12" t="s">
        <v>187</v>
      </c>
      <c r="B304" s="13" t="s">
        <v>188</v>
      </c>
      <c r="C304" s="14" t="s">
        <v>530</v>
      </c>
      <c r="D304" s="15" t="s">
        <v>13</v>
      </c>
      <c r="E304" s="16" t="s">
        <v>99</v>
      </c>
      <c r="F304" s="16" t="s">
        <v>543</v>
      </c>
      <c r="G304" s="17">
        <v>1650</v>
      </c>
      <c r="H304" s="17">
        <v>0</v>
      </c>
      <c r="I304" s="17">
        <v>1650</v>
      </c>
    </row>
    <row r="305" spans="1:9" s="21" customFormat="1" ht="68.25" customHeight="1">
      <c r="A305" s="12" t="s">
        <v>187</v>
      </c>
      <c r="B305" s="13" t="s">
        <v>188</v>
      </c>
      <c r="C305" s="14" t="s">
        <v>530</v>
      </c>
      <c r="D305" s="15" t="s">
        <v>13</v>
      </c>
      <c r="E305" s="16" t="s">
        <v>99</v>
      </c>
      <c r="F305" s="16" t="s">
        <v>544</v>
      </c>
      <c r="G305" s="17">
        <v>1143.16</v>
      </c>
      <c r="H305" s="17">
        <v>0</v>
      </c>
      <c r="I305" s="17">
        <v>1143.16</v>
      </c>
    </row>
    <row r="306" spans="1:9" s="21" customFormat="1" ht="68.25" customHeight="1">
      <c r="A306" s="12" t="s">
        <v>187</v>
      </c>
      <c r="B306" s="13" t="s">
        <v>188</v>
      </c>
      <c r="C306" s="14" t="s">
        <v>530</v>
      </c>
      <c r="D306" s="15" t="s">
        <v>13</v>
      </c>
      <c r="E306" s="16" t="s">
        <v>99</v>
      </c>
      <c r="F306" s="16" t="s">
        <v>545</v>
      </c>
      <c r="G306" s="17">
        <v>1052.73</v>
      </c>
      <c r="H306" s="17">
        <v>0</v>
      </c>
      <c r="I306" s="17">
        <v>1052.73</v>
      </c>
    </row>
    <row r="307" spans="1:9" s="21" customFormat="1" ht="68.25" customHeight="1">
      <c r="A307" s="12" t="s">
        <v>137</v>
      </c>
      <c r="B307" s="13">
        <v>29979036001031</v>
      </c>
      <c r="C307" s="14" t="s">
        <v>546</v>
      </c>
      <c r="D307" s="15" t="s">
        <v>13</v>
      </c>
      <c r="E307" s="16" t="s">
        <v>99</v>
      </c>
      <c r="F307" s="16" t="s">
        <v>547</v>
      </c>
      <c r="G307" s="17">
        <v>70512.77</v>
      </c>
      <c r="H307" s="17">
        <v>0</v>
      </c>
      <c r="I307" s="17">
        <v>70512.77</v>
      </c>
    </row>
    <row r="308" spans="1:9" s="21" customFormat="1" ht="68.25" customHeight="1">
      <c r="A308" s="12" t="s">
        <v>187</v>
      </c>
      <c r="B308" s="13" t="s">
        <v>188</v>
      </c>
      <c r="C308" s="14" t="s">
        <v>548</v>
      </c>
      <c r="D308" s="15" t="s">
        <v>13</v>
      </c>
      <c r="E308" s="16" t="s">
        <v>99</v>
      </c>
      <c r="F308" s="16" t="s">
        <v>549</v>
      </c>
      <c r="G308" s="17">
        <v>1990452.16</v>
      </c>
      <c r="H308" s="17">
        <v>0</v>
      </c>
      <c r="I308" s="17">
        <v>1830399.11</v>
      </c>
    </row>
    <row r="309" spans="1:9" s="21" customFormat="1" ht="68.25" customHeight="1">
      <c r="A309" s="12" t="s">
        <v>187</v>
      </c>
      <c r="B309" s="13" t="s">
        <v>188</v>
      </c>
      <c r="C309" s="14" t="s">
        <v>548</v>
      </c>
      <c r="D309" s="15" t="s">
        <v>13</v>
      </c>
      <c r="E309" s="16" t="s">
        <v>99</v>
      </c>
      <c r="F309" s="16" t="s">
        <v>550</v>
      </c>
      <c r="G309" s="17">
        <v>129331.45</v>
      </c>
      <c r="H309" s="17">
        <v>0</v>
      </c>
      <c r="I309" s="17">
        <v>129331.45</v>
      </c>
    </row>
    <row r="310" spans="1:9" s="21" customFormat="1" ht="68.25" customHeight="1">
      <c r="A310" s="12" t="s">
        <v>187</v>
      </c>
      <c r="B310" s="13" t="s">
        <v>188</v>
      </c>
      <c r="C310" s="14" t="s">
        <v>548</v>
      </c>
      <c r="D310" s="15" t="s">
        <v>13</v>
      </c>
      <c r="E310" s="16" t="s">
        <v>99</v>
      </c>
      <c r="F310" s="16" t="s">
        <v>551</v>
      </c>
      <c r="G310" s="17">
        <v>16899.32</v>
      </c>
      <c r="H310" s="17">
        <v>0</v>
      </c>
      <c r="I310" s="17">
        <v>16899.32</v>
      </c>
    </row>
    <row r="311" spans="1:9" s="21" customFormat="1" ht="68.25" customHeight="1">
      <c r="A311" s="12" t="s">
        <v>187</v>
      </c>
      <c r="B311" s="13" t="s">
        <v>188</v>
      </c>
      <c r="C311" s="14" t="s">
        <v>552</v>
      </c>
      <c r="D311" s="15" t="s">
        <v>13</v>
      </c>
      <c r="E311" s="16" t="s">
        <v>99</v>
      </c>
      <c r="F311" s="16" t="s">
        <v>553</v>
      </c>
      <c r="G311" s="17">
        <v>1073049.79</v>
      </c>
      <c r="H311" s="17">
        <v>0</v>
      </c>
      <c r="I311" s="17">
        <v>988553.74</v>
      </c>
    </row>
    <row r="312" spans="1:9" s="21" customFormat="1" ht="68.25" customHeight="1">
      <c r="A312" s="12" t="s">
        <v>187</v>
      </c>
      <c r="B312" s="13" t="s">
        <v>188</v>
      </c>
      <c r="C312" s="14" t="s">
        <v>552</v>
      </c>
      <c r="D312" s="15" t="s">
        <v>13</v>
      </c>
      <c r="E312" s="16" t="s">
        <v>99</v>
      </c>
      <c r="F312" s="16" t="s">
        <v>554</v>
      </c>
      <c r="G312" s="17">
        <v>15432.15</v>
      </c>
      <c r="H312" s="17">
        <v>0</v>
      </c>
      <c r="I312" s="17">
        <v>15432.15</v>
      </c>
    </row>
    <row r="313" spans="1:9" s="21" customFormat="1" ht="68.25" customHeight="1">
      <c r="A313" s="12" t="s">
        <v>187</v>
      </c>
      <c r="B313" s="13" t="s">
        <v>188</v>
      </c>
      <c r="C313" s="14" t="s">
        <v>516</v>
      </c>
      <c r="D313" s="15" t="s">
        <v>13</v>
      </c>
      <c r="E313" s="16" t="s">
        <v>99</v>
      </c>
      <c r="F313" s="16" t="s">
        <v>555</v>
      </c>
      <c r="G313" s="17">
        <v>209852.06</v>
      </c>
      <c r="H313" s="17">
        <v>0</v>
      </c>
      <c r="I313" s="17">
        <v>186768.33</v>
      </c>
    </row>
    <row r="314" spans="1:9" s="21" customFormat="1" ht="68.25" customHeight="1">
      <c r="A314" s="12" t="s">
        <v>187</v>
      </c>
      <c r="B314" s="13" t="s">
        <v>188</v>
      </c>
      <c r="C314" s="14" t="s">
        <v>556</v>
      </c>
      <c r="D314" s="15" t="s">
        <v>13</v>
      </c>
      <c r="E314" s="16" t="s">
        <v>99</v>
      </c>
      <c r="F314" s="16" t="s">
        <v>557</v>
      </c>
      <c r="G314" s="17">
        <v>8898.69</v>
      </c>
      <c r="H314" s="17">
        <v>0</v>
      </c>
      <c r="I314" s="17">
        <v>8898.69</v>
      </c>
    </row>
    <row r="315" spans="1:9" s="21" customFormat="1" ht="68.25" customHeight="1">
      <c r="A315" s="12" t="s">
        <v>187</v>
      </c>
      <c r="B315" s="13" t="s">
        <v>188</v>
      </c>
      <c r="C315" s="14" t="s">
        <v>519</v>
      </c>
      <c r="D315" s="15" t="s">
        <v>13</v>
      </c>
      <c r="E315" s="16" t="s">
        <v>99</v>
      </c>
      <c r="F315" s="16" t="s">
        <v>558</v>
      </c>
      <c r="G315" s="17">
        <v>1244428.59</v>
      </c>
      <c r="H315" s="17">
        <v>0</v>
      </c>
      <c r="I315" s="17">
        <v>1152763.59</v>
      </c>
    </row>
    <row r="316" spans="1:9" s="21" customFormat="1" ht="68.25" customHeight="1">
      <c r="A316" s="12" t="s">
        <v>187</v>
      </c>
      <c r="B316" s="13" t="s">
        <v>188</v>
      </c>
      <c r="C316" s="14" t="s">
        <v>192</v>
      </c>
      <c r="D316" s="15" t="s">
        <v>13</v>
      </c>
      <c r="E316" s="16" t="s">
        <v>99</v>
      </c>
      <c r="F316" s="16" t="s">
        <v>559</v>
      </c>
      <c r="G316" s="17">
        <v>492981.54</v>
      </c>
      <c r="H316" s="17">
        <v>0</v>
      </c>
      <c r="I316" s="17">
        <v>492981.54</v>
      </c>
    </row>
    <row r="317" spans="1:9" s="21" customFormat="1" ht="68.25" customHeight="1">
      <c r="A317" s="12" t="s">
        <v>187</v>
      </c>
      <c r="B317" s="13" t="s">
        <v>188</v>
      </c>
      <c r="C317" s="14" t="s">
        <v>530</v>
      </c>
      <c r="D317" s="15" t="s">
        <v>13</v>
      </c>
      <c r="E317" s="16" t="s">
        <v>99</v>
      </c>
      <c r="F317" s="16" t="s">
        <v>560</v>
      </c>
      <c r="G317" s="17">
        <v>382895.42</v>
      </c>
      <c r="H317" s="17">
        <v>0</v>
      </c>
      <c r="I317" s="17">
        <v>382895.42</v>
      </c>
    </row>
    <row r="318" spans="1:9" s="21" customFormat="1" ht="68.25" customHeight="1">
      <c r="A318" s="12" t="s">
        <v>187</v>
      </c>
      <c r="B318" s="13" t="s">
        <v>188</v>
      </c>
      <c r="C318" s="14" t="s">
        <v>530</v>
      </c>
      <c r="D318" s="15" t="s">
        <v>13</v>
      </c>
      <c r="E318" s="16" t="s">
        <v>99</v>
      </c>
      <c r="F318" s="16" t="s">
        <v>561</v>
      </c>
      <c r="G318" s="17">
        <v>144814.45</v>
      </c>
      <c r="H318" s="17">
        <v>0</v>
      </c>
      <c r="I318" s="17">
        <v>144814.45</v>
      </c>
    </row>
    <row r="319" spans="1:9" s="21" customFormat="1" ht="68.25" customHeight="1">
      <c r="A319" s="12" t="s">
        <v>187</v>
      </c>
      <c r="B319" s="13" t="s">
        <v>188</v>
      </c>
      <c r="C319" s="14" t="s">
        <v>530</v>
      </c>
      <c r="D319" s="15" t="s">
        <v>13</v>
      </c>
      <c r="E319" s="16" t="s">
        <v>99</v>
      </c>
      <c r="F319" s="16" t="s">
        <v>562</v>
      </c>
      <c r="G319" s="17">
        <v>92632.12</v>
      </c>
      <c r="H319" s="17">
        <v>0</v>
      </c>
      <c r="I319" s="17">
        <v>92632.12</v>
      </c>
    </row>
    <row r="320" spans="1:9" s="21" customFormat="1" ht="68.25" customHeight="1">
      <c r="A320" s="12" t="s">
        <v>187</v>
      </c>
      <c r="B320" s="13" t="s">
        <v>188</v>
      </c>
      <c r="C320" s="14" t="s">
        <v>530</v>
      </c>
      <c r="D320" s="15" t="s">
        <v>13</v>
      </c>
      <c r="E320" s="16" t="s">
        <v>99</v>
      </c>
      <c r="F320" s="16" t="s">
        <v>563</v>
      </c>
      <c r="G320" s="17">
        <v>34320.32</v>
      </c>
      <c r="H320" s="17">
        <v>0</v>
      </c>
      <c r="I320" s="17">
        <v>34320.32</v>
      </c>
    </row>
    <row r="321" spans="1:9" s="21" customFormat="1" ht="68.25" customHeight="1">
      <c r="A321" s="12" t="s">
        <v>187</v>
      </c>
      <c r="B321" s="13" t="s">
        <v>188</v>
      </c>
      <c r="C321" s="14" t="s">
        <v>530</v>
      </c>
      <c r="D321" s="15" t="s">
        <v>13</v>
      </c>
      <c r="E321" s="16" t="s">
        <v>99</v>
      </c>
      <c r="F321" s="16" t="s">
        <v>564</v>
      </c>
      <c r="G321" s="17">
        <v>12658.85</v>
      </c>
      <c r="H321" s="17">
        <v>0</v>
      </c>
      <c r="I321" s="17">
        <v>12658.85</v>
      </c>
    </row>
    <row r="322" spans="1:9" s="21" customFormat="1" ht="68.25" customHeight="1">
      <c r="A322" s="12" t="s">
        <v>187</v>
      </c>
      <c r="B322" s="13" t="s">
        <v>188</v>
      </c>
      <c r="C322" s="14" t="s">
        <v>530</v>
      </c>
      <c r="D322" s="15" t="s">
        <v>13</v>
      </c>
      <c r="E322" s="16" t="s">
        <v>99</v>
      </c>
      <c r="F322" s="16" t="s">
        <v>565</v>
      </c>
      <c r="G322" s="17">
        <v>7709.76</v>
      </c>
      <c r="H322" s="17">
        <v>0</v>
      </c>
      <c r="I322" s="17">
        <v>7709.76</v>
      </c>
    </row>
    <row r="323" spans="1:9" s="21" customFormat="1" ht="68.25" customHeight="1">
      <c r="A323" s="12" t="s">
        <v>187</v>
      </c>
      <c r="B323" s="13" t="s">
        <v>188</v>
      </c>
      <c r="C323" s="14" t="s">
        <v>530</v>
      </c>
      <c r="D323" s="15" t="s">
        <v>13</v>
      </c>
      <c r="E323" s="16" t="s">
        <v>99</v>
      </c>
      <c r="F323" s="16" t="s">
        <v>566</v>
      </c>
      <c r="G323" s="17">
        <v>3821.72</v>
      </c>
      <c r="H323" s="17">
        <v>0</v>
      </c>
      <c r="I323" s="17">
        <v>3821.72</v>
      </c>
    </row>
    <row r="324" spans="1:9" s="21" customFormat="1" ht="68.25" customHeight="1">
      <c r="A324" s="12" t="s">
        <v>187</v>
      </c>
      <c r="B324" s="13" t="s">
        <v>188</v>
      </c>
      <c r="C324" s="14" t="s">
        <v>530</v>
      </c>
      <c r="D324" s="15" t="s">
        <v>13</v>
      </c>
      <c r="E324" s="16" t="s">
        <v>99</v>
      </c>
      <c r="F324" s="16" t="s">
        <v>567</v>
      </c>
      <c r="G324" s="17">
        <v>1554.3</v>
      </c>
      <c r="H324" s="17">
        <v>0</v>
      </c>
      <c r="I324" s="17">
        <v>1554.3</v>
      </c>
    </row>
    <row r="325" spans="1:9" s="21" customFormat="1" ht="68.25" customHeight="1">
      <c r="A325" s="12" t="s">
        <v>187</v>
      </c>
      <c r="B325" s="13" t="s">
        <v>188</v>
      </c>
      <c r="C325" s="14" t="s">
        <v>530</v>
      </c>
      <c r="D325" s="15" t="s">
        <v>13</v>
      </c>
      <c r="E325" s="16" t="s">
        <v>99</v>
      </c>
      <c r="F325" s="16" t="s">
        <v>568</v>
      </c>
      <c r="G325" s="17">
        <v>950</v>
      </c>
      <c r="H325" s="17">
        <v>0</v>
      </c>
      <c r="I325" s="17">
        <v>950</v>
      </c>
    </row>
    <row r="326" spans="1:9" s="21" customFormat="1" ht="68.25" customHeight="1">
      <c r="A326" s="12" t="s">
        <v>187</v>
      </c>
      <c r="B326" s="13" t="s">
        <v>188</v>
      </c>
      <c r="C326" s="14" t="s">
        <v>530</v>
      </c>
      <c r="D326" s="15" t="s">
        <v>13</v>
      </c>
      <c r="E326" s="16" t="s">
        <v>99</v>
      </c>
      <c r="F326" s="16" t="s">
        <v>569</v>
      </c>
      <c r="G326" s="17">
        <v>479.25</v>
      </c>
      <c r="H326" s="17">
        <v>0</v>
      </c>
      <c r="I326" s="17">
        <v>479.25</v>
      </c>
    </row>
    <row r="327" spans="1:9" s="21" customFormat="1" ht="68.25" customHeight="1">
      <c r="A327" s="12" t="s">
        <v>187</v>
      </c>
      <c r="B327" s="13" t="s">
        <v>188</v>
      </c>
      <c r="C327" s="14" t="s">
        <v>530</v>
      </c>
      <c r="D327" s="15" t="s">
        <v>13</v>
      </c>
      <c r="E327" s="16" t="s">
        <v>99</v>
      </c>
      <c r="F327" s="16" t="s">
        <v>570</v>
      </c>
      <c r="G327" s="17">
        <v>329.26</v>
      </c>
      <c r="H327" s="17">
        <v>0</v>
      </c>
      <c r="I327" s="17">
        <v>329.26</v>
      </c>
    </row>
    <row r="328" spans="1:9" s="21" customFormat="1" ht="68.25" customHeight="1">
      <c r="A328" s="12" t="s">
        <v>187</v>
      </c>
      <c r="B328" s="13" t="s">
        <v>188</v>
      </c>
      <c r="C328" s="14" t="s">
        <v>530</v>
      </c>
      <c r="D328" s="15" t="s">
        <v>13</v>
      </c>
      <c r="E328" s="16" t="s">
        <v>99</v>
      </c>
      <c r="F328" s="16" t="s">
        <v>571</v>
      </c>
      <c r="G328" s="17">
        <v>271.29</v>
      </c>
      <c r="H328" s="17">
        <v>0</v>
      </c>
      <c r="I328" s="17">
        <v>271.29</v>
      </c>
    </row>
    <row r="329" spans="1:9" s="21" customFormat="1" ht="68.25" customHeight="1">
      <c r="A329" s="12" t="s">
        <v>187</v>
      </c>
      <c r="B329" s="13" t="s">
        <v>188</v>
      </c>
      <c r="C329" s="14" t="s">
        <v>189</v>
      </c>
      <c r="D329" s="15" t="s">
        <v>13</v>
      </c>
      <c r="E329" s="16" t="s">
        <v>99</v>
      </c>
      <c r="F329" s="16" t="s">
        <v>572</v>
      </c>
      <c r="G329" s="17">
        <v>790368.69</v>
      </c>
      <c r="H329" s="17">
        <v>0</v>
      </c>
      <c r="I329" s="17">
        <v>741337.76</v>
      </c>
    </row>
    <row r="330" spans="1:9" s="21" customFormat="1" ht="68.25" customHeight="1">
      <c r="A330" s="12" t="s">
        <v>187</v>
      </c>
      <c r="B330" s="13" t="s">
        <v>188</v>
      </c>
      <c r="C330" s="14" t="s">
        <v>573</v>
      </c>
      <c r="D330" s="15" t="s">
        <v>13</v>
      </c>
      <c r="E330" s="16" t="s">
        <v>99</v>
      </c>
      <c r="F330" s="16" t="s">
        <v>574</v>
      </c>
      <c r="G330" s="17">
        <v>446099.2</v>
      </c>
      <c r="H330" s="17">
        <v>0</v>
      </c>
      <c r="I330" s="17">
        <v>446099.2</v>
      </c>
    </row>
    <row r="331" spans="1:9" s="21" customFormat="1" ht="68.25" customHeight="1">
      <c r="A331" s="12" t="s">
        <v>187</v>
      </c>
      <c r="B331" s="13" t="s">
        <v>188</v>
      </c>
      <c r="C331" s="14" t="s">
        <v>548</v>
      </c>
      <c r="D331" s="15" t="s">
        <v>13</v>
      </c>
      <c r="E331" s="16" t="s">
        <v>99</v>
      </c>
      <c r="F331" s="16" t="s">
        <v>575</v>
      </c>
      <c r="G331" s="17">
        <v>79243.92</v>
      </c>
      <c r="H331" s="17">
        <v>0</v>
      </c>
      <c r="I331" s="17">
        <v>79243.92</v>
      </c>
    </row>
    <row r="332" spans="1:9" s="21" customFormat="1" ht="68.25" customHeight="1">
      <c r="A332" s="12" t="s">
        <v>134</v>
      </c>
      <c r="B332" s="13">
        <v>265674743</v>
      </c>
      <c r="C332" s="14" t="s">
        <v>135</v>
      </c>
      <c r="D332" s="15" t="s">
        <v>13</v>
      </c>
      <c r="E332" s="16" t="s">
        <v>99</v>
      </c>
      <c r="F332" s="16" t="s">
        <v>576</v>
      </c>
      <c r="G332" s="17">
        <v>2137.85</v>
      </c>
      <c r="H332" s="17">
        <v>0</v>
      </c>
      <c r="I332" s="17">
        <v>2137.85</v>
      </c>
    </row>
    <row r="333" spans="1:9" s="21" customFormat="1" ht="68.25" customHeight="1">
      <c r="A333" s="12" t="s">
        <v>154</v>
      </c>
      <c r="B333" s="13">
        <v>4153748000185</v>
      </c>
      <c r="C333" s="14" t="s">
        <v>577</v>
      </c>
      <c r="D333" s="15" t="s">
        <v>13</v>
      </c>
      <c r="E333" s="16" t="s">
        <v>99</v>
      </c>
      <c r="F333" s="16" t="s">
        <v>578</v>
      </c>
      <c r="G333" s="17">
        <v>540.91</v>
      </c>
      <c r="H333" s="17">
        <v>0</v>
      </c>
      <c r="I333" s="17">
        <v>540.91</v>
      </c>
    </row>
    <row r="334" spans="1:33" s="18" customFormat="1" ht="47.25" customHeight="1">
      <c r="A334" s="12" t="s">
        <v>579</v>
      </c>
      <c r="B334" s="13">
        <v>85082465791</v>
      </c>
      <c r="C334" s="14" t="s">
        <v>580</v>
      </c>
      <c r="D334" s="15" t="s">
        <v>13</v>
      </c>
      <c r="E334" s="16" t="s">
        <v>99</v>
      </c>
      <c r="F334" s="16" t="s">
        <v>581</v>
      </c>
      <c r="G334" s="17">
        <v>2000</v>
      </c>
      <c r="H334" s="17">
        <v>0</v>
      </c>
      <c r="I334" s="17">
        <v>2000</v>
      </c>
      <c r="AG334" s="19"/>
    </row>
    <row r="335" spans="1:33" s="18" customFormat="1" ht="47.25" customHeight="1">
      <c r="A335" s="12" t="s">
        <v>579</v>
      </c>
      <c r="B335" s="13">
        <v>85082465791</v>
      </c>
      <c r="C335" s="14" t="s">
        <v>580</v>
      </c>
      <c r="D335" s="15" t="s">
        <v>13</v>
      </c>
      <c r="E335" s="16" t="s">
        <v>99</v>
      </c>
      <c r="F335" s="16" t="s">
        <v>582</v>
      </c>
      <c r="G335" s="17">
        <v>2000</v>
      </c>
      <c r="H335" s="17">
        <v>0</v>
      </c>
      <c r="I335" s="17">
        <v>2000</v>
      </c>
      <c r="AG335" s="19"/>
    </row>
    <row r="336" spans="1:33" s="18" customFormat="1" ht="47.25" customHeight="1">
      <c r="A336" s="12" t="s">
        <v>583</v>
      </c>
      <c r="B336" s="13">
        <v>4322541000197</v>
      </c>
      <c r="C336" s="14" t="s">
        <v>584</v>
      </c>
      <c r="D336" s="15" t="s">
        <v>13</v>
      </c>
      <c r="E336" s="16" t="s">
        <v>99</v>
      </c>
      <c r="F336" s="16" t="s">
        <v>585</v>
      </c>
      <c r="G336" s="17">
        <v>1839</v>
      </c>
      <c r="H336" s="17">
        <v>0</v>
      </c>
      <c r="I336" s="17">
        <v>1839</v>
      </c>
      <c r="AG336" s="19"/>
    </row>
    <row r="337" spans="1:33" s="18" customFormat="1" ht="47.25" customHeight="1">
      <c r="A337" s="12" t="s">
        <v>24</v>
      </c>
      <c r="B337" s="13">
        <v>4561791000180</v>
      </c>
      <c r="C337" s="14" t="s">
        <v>586</v>
      </c>
      <c r="D337" s="15" t="s">
        <v>21</v>
      </c>
      <c r="E337" s="16" t="s">
        <v>22</v>
      </c>
      <c r="F337" s="16" t="s">
        <v>587</v>
      </c>
      <c r="G337" s="17">
        <v>68326.08</v>
      </c>
      <c r="H337" s="17">
        <v>6412.48</v>
      </c>
      <c r="I337" s="17">
        <f>3897.24+6412.48</f>
        <v>10309.72</v>
      </c>
      <c r="AG337" s="19"/>
    </row>
    <row r="338" spans="1:33" s="18" customFormat="1" ht="74.25" customHeight="1">
      <c r="A338" s="12" t="s">
        <v>55</v>
      </c>
      <c r="B338" s="13">
        <v>5206385000404</v>
      </c>
      <c r="C338" s="22" t="s">
        <v>588</v>
      </c>
      <c r="D338" s="15" t="s">
        <v>21</v>
      </c>
      <c r="E338" s="16" t="s">
        <v>57</v>
      </c>
      <c r="F338" s="16" t="s">
        <v>589</v>
      </c>
      <c r="G338" s="17">
        <v>120602.96</v>
      </c>
      <c r="H338" s="17">
        <v>0</v>
      </c>
      <c r="I338" s="17">
        <v>0</v>
      </c>
      <c r="AG338" s="19"/>
    </row>
    <row r="339" spans="1:33" s="18" customFormat="1" ht="47.25" customHeight="1">
      <c r="A339" s="12" t="s">
        <v>590</v>
      </c>
      <c r="B339" s="13">
        <v>61074175000138</v>
      </c>
      <c r="C339" s="14" t="s">
        <v>591</v>
      </c>
      <c r="D339" s="15" t="s">
        <v>21</v>
      </c>
      <c r="E339" s="16" t="s">
        <v>57</v>
      </c>
      <c r="F339" s="16" t="s">
        <v>592</v>
      </c>
      <c r="G339" s="17">
        <v>45000</v>
      </c>
      <c r="H339" s="17">
        <v>0</v>
      </c>
      <c r="I339" s="17">
        <v>0</v>
      </c>
      <c r="AG339" s="19"/>
    </row>
    <row r="340" spans="1:33" s="18" customFormat="1" ht="47.25" customHeight="1">
      <c r="A340" s="12" t="s">
        <v>593</v>
      </c>
      <c r="B340" s="13">
        <v>18853463287</v>
      </c>
      <c r="C340" s="14" t="s">
        <v>594</v>
      </c>
      <c r="D340" s="15" t="s">
        <v>13</v>
      </c>
      <c r="E340" s="16" t="s">
        <v>99</v>
      </c>
      <c r="F340" s="16" t="s">
        <v>595</v>
      </c>
      <c r="G340" s="17">
        <v>1953.95</v>
      </c>
      <c r="H340" s="17">
        <v>0</v>
      </c>
      <c r="I340" s="17">
        <v>1953.95</v>
      </c>
      <c r="AG340" s="19"/>
    </row>
    <row r="341" spans="1:33" s="18" customFormat="1" ht="47.25" customHeight="1">
      <c r="A341" s="12" t="s">
        <v>596</v>
      </c>
      <c r="B341" s="13">
        <v>38251108268</v>
      </c>
      <c r="C341" s="14" t="s">
        <v>597</v>
      </c>
      <c r="D341" s="15" t="s">
        <v>13</v>
      </c>
      <c r="E341" s="16" t="s">
        <v>99</v>
      </c>
      <c r="F341" s="16" t="s">
        <v>598</v>
      </c>
      <c r="G341" s="17">
        <v>987.26</v>
      </c>
      <c r="H341" s="17">
        <v>0</v>
      </c>
      <c r="I341" s="17">
        <v>987.26</v>
      </c>
      <c r="AG341" s="19"/>
    </row>
    <row r="342" spans="1:33" s="18" customFormat="1" ht="47.25" customHeight="1">
      <c r="A342" s="12" t="s">
        <v>599</v>
      </c>
      <c r="B342" s="13">
        <v>85485233287</v>
      </c>
      <c r="C342" s="14" t="s">
        <v>597</v>
      </c>
      <c r="D342" s="15" t="s">
        <v>13</v>
      </c>
      <c r="E342" s="16" t="s">
        <v>99</v>
      </c>
      <c r="F342" s="16" t="s">
        <v>600</v>
      </c>
      <c r="G342" s="17">
        <v>987.26</v>
      </c>
      <c r="H342" s="17">
        <v>0</v>
      </c>
      <c r="I342" s="17">
        <v>987.26</v>
      </c>
      <c r="AG342" s="19"/>
    </row>
    <row r="343" spans="1:33" s="18" customFormat="1" ht="47.25" customHeight="1">
      <c r="A343" s="12" t="s">
        <v>601</v>
      </c>
      <c r="B343" s="13">
        <v>2275457291</v>
      </c>
      <c r="C343" s="14" t="s">
        <v>597</v>
      </c>
      <c r="D343" s="15" t="s">
        <v>13</v>
      </c>
      <c r="E343" s="16" t="s">
        <v>99</v>
      </c>
      <c r="F343" s="16" t="s">
        <v>602</v>
      </c>
      <c r="G343" s="17">
        <v>987.26</v>
      </c>
      <c r="H343" s="17">
        <v>0</v>
      </c>
      <c r="I343" s="17">
        <v>987.26</v>
      </c>
      <c r="AG343" s="19"/>
    </row>
    <row r="344" spans="1:33" s="18" customFormat="1" ht="47.25" customHeight="1">
      <c r="A344" s="12" t="s">
        <v>603</v>
      </c>
      <c r="B344" s="13">
        <v>40767558200</v>
      </c>
      <c r="C344" s="14" t="s">
        <v>597</v>
      </c>
      <c r="D344" s="15" t="s">
        <v>13</v>
      </c>
      <c r="E344" s="16" t="s">
        <v>99</v>
      </c>
      <c r="F344" s="16" t="s">
        <v>604</v>
      </c>
      <c r="G344" s="17">
        <v>987.26</v>
      </c>
      <c r="H344" s="17">
        <v>0</v>
      </c>
      <c r="I344" s="17">
        <v>987.26</v>
      </c>
      <c r="AG344" s="19"/>
    </row>
    <row r="345" spans="1:33" s="18" customFormat="1" ht="47.25" customHeight="1">
      <c r="A345" s="12" t="s">
        <v>605</v>
      </c>
      <c r="B345" s="13">
        <v>85712817268</v>
      </c>
      <c r="C345" s="14" t="s">
        <v>597</v>
      </c>
      <c r="D345" s="15" t="s">
        <v>13</v>
      </c>
      <c r="E345" s="16" t="s">
        <v>99</v>
      </c>
      <c r="F345" s="16" t="s">
        <v>606</v>
      </c>
      <c r="G345" s="17">
        <v>987.26</v>
      </c>
      <c r="H345" s="17">
        <v>0</v>
      </c>
      <c r="I345" s="17">
        <v>987.26</v>
      </c>
      <c r="AG345" s="19"/>
    </row>
    <row r="346" spans="1:33" s="18" customFormat="1" ht="47.25" customHeight="1">
      <c r="A346" s="12" t="s">
        <v>205</v>
      </c>
      <c r="B346" s="13">
        <v>43638589234</v>
      </c>
      <c r="C346" s="14" t="s">
        <v>597</v>
      </c>
      <c r="D346" s="15" t="s">
        <v>13</v>
      </c>
      <c r="E346" s="16" t="s">
        <v>99</v>
      </c>
      <c r="F346" s="16" t="s">
        <v>607</v>
      </c>
      <c r="G346" s="17">
        <v>987.26</v>
      </c>
      <c r="H346" s="17">
        <v>0</v>
      </c>
      <c r="I346" s="17">
        <v>987.26</v>
      </c>
      <c r="AG346" s="19"/>
    </row>
    <row r="347" spans="1:33" s="18" customFormat="1" ht="47.25" customHeight="1">
      <c r="A347" s="12" t="s">
        <v>173</v>
      </c>
      <c r="B347" s="13">
        <v>57144567268</v>
      </c>
      <c r="C347" s="14" t="s">
        <v>608</v>
      </c>
      <c r="D347" s="15" t="s">
        <v>13</v>
      </c>
      <c r="E347" s="16" t="s">
        <v>99</v>
      </c>
      <c r="F347" s="16" t="s">
        <v>609</v>
      </c>
      <c r="G347" s="17">
        <v>1710.28</v>
      </c>
      <c r="H347" s="17">
        <v>0</v>
      </c>
      <c r="I347" s="17">
        <v>1710.28</v>
      </c>
      <c r="AG347" s="19"/>
    </row>
    <row r="348" spans="1:33" s="18" customFormat="1" ht="47.25" customHeight="1">
      <c r="A348" s="12" t="s">
        <v>467</v>
      </c>
      <c r="B348" s="13">
        <v>31515401200</v>
      </c>
      <c r="C348" s="14" t="s">
        <v>610</v>
      </c>
      <c r="D348" s="15" t="s">
        <v>13</v>
      </c>
      <c r="E348" s="16" t="s">
        <v>99</v>
      </c>
      <c r="F348" s="16" t="s">
        <v>611</v>
      </c>
      <c r="G348" s="17">
        <v>4275.7</v>
      </c>
      <c r="H348" s="17">
        <v>0</v>
      </c>
      <c r="I348" s="17">
        <v>4275.7</v>
      </c>
      <c r="AG348" s="19"/>
    </row>
    <row r="349" spans="1:33" s="18" customFormat="1" ht="47.25" customHeight="1">
      <c r="A349" s="12" t="s">
        <v>612</v>
      </c>
      <c r="B349" s="13">
        <v>33392072168</v>
      </c>
      <c r="C349" s="14" t="s">
        <v>613</v>
      </c>
      <c r="D349" s="15" t="s">
        <v>13</v>
      </c>
      <c r="E349" s="16" t="s">
        <v>99</v>
      </c>
      <c r="F349" s="16" t="s">
        <v>614</v>
      </c>
      <c r="G349" s="17">
        <v>1856.25</v>
      </c>
      <c r="H349" s="17">
        <v>0</v>
      </c>
      <c r="I349" s="17">
        <v>1856.25</v>
      </c>
      <c r="AG349" s="19"/>
    </row>
    <row r="350" spans="1:33" s="18" customFormat="1" ht="47.25" customHeight="1">
      <c r="A350" s="12" t="s">
        <v>615</v>
      </c>
      <c r="B350" s="13">
        <v>10006818234</v>
      </c>
      <c r="C350" s="14" t="s">
        <v>616</v>
      </c>
      <c r="D350" s="15" t="s">
        <v>13</v>
      </c>
      <c r="E350" s="16" t="s">
        <v>99</v>
      </c>
      <c r="F350" s="16" t="s">
        <v>617</v>
      </c>
      <c r="G350" s="17">
        <v>1563.16</v>
      </c>
      <c r="H350" s="17">
        <v>0</v>
      </c>
      <c r="I350" s="17">
        <v>1563.16</v>
      </c>
      <c r="AG350" s="19"/>
    </row>
    <row r="351" spans="1:33" s="18" customFormat="1" ht="47.25" customHeight="1">
      <c r="A351" s="12" t="s">
        <v>161</v>
      </c>
      <c r="B351" s="13">
        <v>89450132291</v>
      </c>
      <c r="C351" s="14" t="s">
        <v>618</v>
      </c>
      <c r="D351" s="15" t="s">
        <v>13</v>
      </c>
      <c r="E351" s="16" t="s">
        <v>99</v>
      </c>
      <c r="F351" s="16" t="s">
        <v>619</v>
      </c>
      <c r="G351" s="17">
        <v>1282.71</v>
      </c>
      <c r="H351" s="17">
        <v>0</v>
      </c>
      <c r="I351" s="17">
        <v>1282.71</v>
      </c>
      <c r="AG351" s="19"/>
    </row>
    <row r="352" spans="1:33" s="18" customFormat="1" ht="47.25" customHeight="1">
      <c r="A352" s="12" t="s">
        <v>159</v>
      </c>
      <c r="B352" s="13">
        <v>8964341686</v>
      </c>
      <c r="C352" s="14" t="s">
        <v>620</v>
      </c>
      <c r="D352" s="15" t="s">
        <v>13</v>
      </c>
      <c r="E352" s="16" t="s">
        <v>99</v>
      </c>
      <c r="F352" s="16" t="s">
        <v>621</v>
      </c>
      <c r="G352" s="17">
        <v>371.25</v>
      </c>
      <c r="H352" s="17">
        <v>0</v>
      </c>
      <c r="I352" s="17">
        <v>371.25</v>
      </c>
      <c r="AG352" s="19"/>
    </row>
    <row r="353" spans="1:33" s="18" customFormat="1" ht="47.25" customHeight="1">
      <c r="A353" s="12" t="s">
        <v>154</v>
      </c>
      <c r="B353" s="13">
        <v>4153748000185</v>
      </c>
      <c r="C353" s="14" t="s">
        <v>622</v>
      </c>
      <c r="D353" s="15" t="s">
        <v>13</v>
      </c>
      <c r="E353" s="16" t="s">
        <v>99</v>
      </c>
      <c r="F353" s="16" t="s">
        <v>623</v>
      </c>
      <c r="G353" s="17">
        <v>1094877.41</v>
      </c>
      <c r="H353" s="17">
        <v>0</v>
      </c>
      <c r="I353" s="17">
        <v>1094877.41</v>
      </c>
      <c r="AG353" s="19"/>
    </row>
    <row r="354" spans="1:33" s="18" customFormat="1" ht="47.25" customHeight="1">
      <c r="A354" s="12" t="s">
        <v>154</v>
      </c>
      <c r="B354" s="13">
        <v>4153748000185</v>
      </c>
      <c r="C354" s="14" t="s">
        <v>624</v>
      </c>
      <c r="D354" s="15" t="s">
        <v>13</v>
      </c>
      <c r="E354" s="16" t="s">
        <v>99</v>
      </c>
      <c r="F354" s="16" t="s">
        <v>625</v>
      </c>
      <c r="G354" s="17">
        <v>126086.33</v>
      </c>
      <c r="H354" s="17">
        <v>0</v>
      </c>
      <c r="I354" s="17">
        <v>126086.33</v>
      </c>
      <c r="AG354" s="19"/>
    </row>
    <row r="355" spans="1:33" s="18" customFormat="1" ht="47.25" customHeight="1">
      <c r="A355" s="12" t="s">
        <v>148</v>
      </c>
      <c r="B355" s="13">
        <v>5610079000196</v>
      </c>
      <c r="C355" s="14" t="s">
        <v>626</v>
      </c>
      <c r="D355" s="15" t="s">
        <v>13</v>
      </c>
      <c r="E355" s="16" t="s">
        <v>99</v>
      </c>
      <c r="F355" s="16" t="s">
        <v>627</v>
      </c>
      <c r="G355" s="17">
        <v>188.09</v>
      </c>
      <c r="H355" s="17">
        <v>0</v>
      </c>
      <c r="I355" s="17">
        <v>188.09</v>
      </c>
      <c r="AG355" s="19"/>
    </row>
    <row r="356" spans="1:33" s="18" customFormat="1" ht="47.25" customHeight="1">
      <c r="A356" s="12" t="s">
        <v>171</v>
      </c>
      <c r="B356" s="13">
        <v>34267336253</v>
      </c>
      <c r="C356" s="14" t="s">
        <v>628</v>
      </c>
      <c r="D356" s="15" t="s">
        <v>13</v>
      </c>
      <c r="E356" s="16" t="s">
        <v>99</v>
      </c>
      <c r="F356" s="16" t="s">
        <v>629</v>
      </c>
      <c r="G356" s="17">
        <v>2137.85</v>
      </c>
      <c r="H356" s="17">
        <v>0</v>
      </c>
      <c r="I356" s="17">
        <v>2137.85</v>
      </c>
      <c r="AG356" s="19"/>
    </row>
    <row r="357" spans="1:33" s="18" customFormat="1" ht="47.25" customHeight="1">
      <c r="A357" s="12" t="s">
        <v>328</v>
      </c>
      <c r="B357" s="13">
        <v>1742429000117</v>
      </c>
      <c r="C357" s="14" t="s">
        <v>630</v>
      </c>
      <c r="D357" s="15" t="s">
        <v>13</v>
      </c>
      <c r="E357" s="16" t="s">
        <v>99</v>
      </c>
      <c r="F357" s="16" t="s">
        <v>631</v>
      </c>
      <c r="G357" s="17">
        <v>1815</v>
      </c>
      <c r="H357" s="17">
        <v>0</v>
      </c>
      <c r="I357" s="17">
        <v>1815</v>
      </c>
      <c r="AG357" s="19"/>
    </row>
    <row r="358" spans="1:33" s="18" customFormat="1" ht="47.25" customHeight="1">
      <c r="A358" s="12" t="s">
        <v>29</v>
      </c>
      <c r="B358" s="13">
        <v>40432544000147</v>
      </c>
      <c r="C358" s="14" t="s">
        <v>632</v>
      </c>
      <c r="D358" s="15" t="s">
        <v>21</v>
      </c>
      <c r="E358" s="16" t="s">
        <v>22</v>
      </c>
      <c r="F358" s="16" t="s">
        <v>633</v>
      </c>
      <c r="G358" s="17">
        <v>66497.64</v>
      </c>
      <c r="H358" s="17">
        <v>0</v>
      </c>
      <c r="I358" s="17">
        <v>0</v>
      </c>
      <c r="AG358" s="19"/>
    </row>
    <row r="359" spans="1:33" s="18" customFormat="1" ht="47.25" customHeight="1">
      <c r="A359" s="12" t="s">
        <v>212</v>
      </c>
      <c r="B359" s="13">
        <v>23980958272</v>
      </c>
      <c r="C359" s="14" t="s">
        <v>634</v>
      </c>
      <c r="D359" s="15" t="s">
        <v>13</v>
      </c>
      <c r="E359" s="16" t="s">
        <v>99</v>
      </c>
      <c r="F359" s="16" t="s">
        <v>635</v>
      </c>
      <c r="G359" s="17">
        <v>1563.16</v>
      </c>
      <c r="H359" s="17">
        <v>0</v>
      </c>
      <c r="I359" s="17">
        <v>1563.16</v>
      </c>
      <c r="AG359" s="19"/>
    </row>
    <row r="360" spans="1:33" s="18" customFormat="1" ht="47.25" customHeight="1">
      <c r="A360" s="12" t="s">
        <v>455</v>
      </c>
      <c r="B360" s="13">
        <v>20194358291</v>
      </c>
      <c r="C360" s="14" t="s">
        <v>636</v>
      </c>
      <c r="D360" s="15" t="s">
        <v>13</v>
      </c>
      <c r="E360" s="16" t="s">
        <v>99</v>
      </c>
      <c r="F360" s="16" t="s">
        <v>637</v>
      </c>
      <c r="G360" s="17">
        <v>1953.95</v>
      </c>
      <c r="H360" s="17">
        <v>0</v>
      </c>
      <c r="I360" s="17">
        <v>1953.95</v>
      </c>
      <c r="AG360" s="19"/>
    </row>
    <row r="361" spans="1:33" s="18" customFormat="1" ht="47.25" customHeight="1">
      <c r="A361" s="12" t="s">
        <v>502</v>
      </c>
      <c r="B361" s="13">
        <v>81293399787</v>
      </c>
      <c r="C361" s="14" t="s">
        <v>636</v>
      </c>
      <c r="D361" s="15" t="s">
        <v>13</v>
      </c>
      <c r="E361" s="16" t="s">
        <v>99</v>
      </c>
      <c r="F361" s="16" t="s">
        <v>638</v>
      </c>
      <c r="G361" s="17">
        <v>1953.95</v>
      </c>
      <c r="H361" s="17">
        <v>0</v>
      </c>
      <c r="I361" s="17">
        <v>1953.95</v>
      </c>
      <c r="AG361" s="19"/>
    </row>
    <row r="362" spans="1:33" s="18" customFormat="1" ht="47.25" customHeight="1">
      <c r="A362" s="12" t="s">
        <v>457</v>
      </c>
      <c r="B362" s="13">
        <v>52498107215</v>
      </c>
      <c r="C362" s="14" t="s">
        <v>636</v>
      </c>
      <c r="D362" s="15" t="s">
        <v>13</v>
      </c>
      <c r="E362" s="16" t="s">
        <v>99</v>
      </c>
      <c r="F362" s="16" t="s">
        <v>639</v>
      </c>
      <c r="G362" s="17">
        <v>2137.85</v>
      </c>
      <c r="H362" s="17">
        <v>0</v>
      </c>
      <c r="I362" s="17">
        <v>2137.85</v>
      </c>
      <c r="AG362" s="19"/>
    </row>
    <row r="363" spans="1:33" s="18" customFormat="1" ht="47.25" customHeight="1">
      <c r="A363" s="12" t="s">
        <v>504</v>
      </c>
      <c r="B363" s="13">
        <v>74607707287</v>
      </c>
      <c r="C363" s="14" t="s">
        <v>640</v>
      </c>
      <c r="D363" s="15" t="s">
        <v>13</v>
      </c>
      <c r="E363" s="16" t="s">
        <v>99</v>
      </c>
      <c r="F363" s="16" t="s">
        <v>641</v>
      </c>
      <c r="G363" s="17">
        <v>2137.85</v>
      </c>
      <c r="H363" s="17">
        <v>0</v>
      </c>
      <c r="I363" s="17">
        <v>2137.85</v>
      </c>
      <c r="AG363" s="19"/>
    </row>
    <row r="364" spans="1:33" s="18" customFormat="1" ht="47.25" customHeight="1">
      <c r="A364" s="12" t="s">
        <v>401</v>
      </c>
      <c r="B364" s="13">
        <v>2844344000102</v>
      </c>
      <c r="C364" s="14" t="s">
        <v>642</v>
      </c>
      <c r="D364" s="15" t="s">
        <v>13</v>
      </c>
      <c r="E364" s="16" t="s">
        <v>99</v>
      </c>
      <c r="F364" s="16" t="s">
        <v>643</v>
      </c>
      <c r="G364" s="17">
        <v>200000</v>
      </c>
      <c r="H364" s="17">
        <v>0</v>
      </c>
      <c r="I364" s="17">
        <v>200000</v>
      </c>
      <c r="AG364" s="19"/>
    </row>
    <row r="365" spans="1:33" s="18" customFormat="1" ht="47.25" customHeight="1">
      <c r="A365" s="12" t="s">
        <v>143</v>
      </c>
      <c r="B365" s="13">
        <v>4406195000125</v>
      </c>
      <c r="C365" s="14" t="s">
        <v>644</v>
      </c>
      <c r="D365" s="15" t="s">
        <v>13</v>
      </c>
      <c r="E365" s="16" t="s">
        <v>99</v>
      </c>
      <c r="F365" s="16" t="s">
        <v>645</v>
      </c>
      <c r="G365" s="17">
        <v>234.16</v>
      </c>
      <c r="H365" s="17">
        <v>0</v>
      </c>
      <c r="I365" s="17">
        <v>234.16</v>
      </c>
      <c r="AG365" s="19"/>
    </row>
    <row r="366" spans="1:33" s="18" customFormat="1" ht="47.25" customHeight="1">
      <c r="A366" s="12" t="s">
        <v>348</v>
      </c>
      <c r="B366" s="13">
        <v>34288970210</v>
      </c>
      <c r="C366" s="14" t="s">
        <v>646</v>
      </c>
      <c r="D366" s="15" t="s">
        <v>13</v>
      </c>
      <c r="E366" s="16" t="s">
        <v>99</v>
      </c>
      <c r="F366" s="16" t="s">
        <v>647</v>
      </c>
      <c r="G366" s="17">
        <v>1645.44</v>
      </c>
      <c r="H366" s="17">
        <v>0</v>
      </c>
      <c r="I366" s="17">
        <v>1645.44</v>
      </c>
      <c r="AG366" s="19"/>
    </row>
    <row r="367" spans="1:33" s="18" customFormat="1" ht="47.25" customHeight="1">
      <c r="A367" s="12" t="s">
        <v>648</v>
      </c>
      <c r="B367" s="13">
        <v>58498346215</v>
      </c>
      <c r="C367" s="14" t="s">
        <v>649</v>
      </c>
      <c r="D367" s="15" t="s">
        <v>13</v>
      </c>
      <c r="E367" s="16" t="s">
        <v>99</v>
      </c>
      <c r="F367" s="16" t="s">
        <v>650</v>
      </c>
      <c r="G367" s="17">
        <v>1563.16</v>
      </c>
      <c r="H367" s="17">
        <v>0</v>
      </c>
      <c r="I367" s="17">
        <v>1563.16</v>
      </c>
      <c r="AG367" s="19"/>
    </row>
    <row r="368" spans="1:33" s="18" customFormat="1" ht="47.25" customHeight="1">
      <c r="A368" s="12" t="s">
        <v>467</v>
      </c>
      <c r="B368" s="13">
        <v>31515401200</v>
      </c>
      <c r="C368" s="14" t="s">
        <v>651</v>
      </c>
      <c r="D368" s="15" t="s">
        <v>13</v>
      </c>
      <c r="E368" s="16" t="s">
        <v>99</v>
      </c>
      <c r="F368" s="16" t="s">
        <v>652</v>
      </c>
      <c r="G368" s="17">
        <v>4275.7</v>
      </c>
      <c r="H368" s="17">
        <v>0</v>
      </c>
      <c r="I368" s="17">
        <v>4275.7</v>
      </c>
      <c r="AG368" s="19"/>
    </row>
    <row r="369" spans="1:33" s="18" customFormat="1" ht="47.25" customHeight="1">
      <c r="A369" s="12" t="s">
        <v>161</v>
      </c>
      <c r="B369" s="13">
        <v>89450132291</v>
      </c>
      <c r="C369" s="14" t="s">
        <v>653</v>
      </c>
      <c r="D369" s="15" t="s">
        <v>13</v>
      </c>
      <c r="E369" s="16" t="s">
        <v>99</v>
      </c>
      <c r="F369" s="16" t="s">
        <v>654</v>
      </c>
      <c r="G369" s="17">
        <v>4275.7</v>
      </c>
      <c r="H369" s="17">
        <v>0</v>
      </c>
      <c r="I369" s="17">
        <v>4275.7</v>
      </c>
      <c r="AG369" s="19"/>
    </row>
    <row r="370" spans="1:33" s="18" customFormat="1" ht="47.25" customHeight="1">
      <c r="A370" s="12" t="s">
        <v>67</v>
      </c>
      <c r="B370" s="13">
        <v>4409637000197</v>
      </c>
      <c r="C370" s="14" t="s">
        <v>655</v>
      </c>
      <c r="D370" s="15" t="s">
        <v>21</v>
      </c>
      <c r="E370" s="16" t="s">
        <v>57</v>
      </c>
      <c r="F370" s="16" t="s">
        <v>656</v>
      </c>
      <c r="G370" s="17">
        <v>1084000</v>
      </c>
      <c r="H370" s="17">
        <v>108304.94</v>
      </c>
      <c r="I370" s="17">
        <f>108536.66+108304.94</f>
        <v>216841.6</v>
      </c>
      <c r="AG370" s="19"/>
    </row>
    <row r="371" spans="1:33" s="18" customFormat="1" ht="47.25" customHeight="1">
      <c r="A371" s="12" t="s">
        <v>187</v>
      </c>
      <c r="B371" s="13" t="s">
        <v>188</v>
      </c>
      <c r="C371" s="14" t="s">
        <v>530</v>
      </c>
      <c r="D371" s="15" t="s">
        <v>13</v>
      </c>
      <c r="E371" s="16" t="s">
        <v>99</v>
      </c>
      <c r="F371" s="16" t="s">
        <v>657</v>
      </c>
      <c r="G371" s="17">
        <v>4673245.68</v>
      </c>
      <c r="H371" s="17">
        <v>0</v>
      </c>
      <c r="I371" s="17">
        <f>1603437.28+2082769.12+15212.33</f>
        <v>3701418.7300000004</v>
      </c>
      <c r="AG371" s="19"/>
    </row>
    <row r="372" spans="1:33" s="18" customFormat="1" ht="47.25" customHeight="1">
      <c r="A372" s="12" t="s">
        <v>187</v>
      </c>
      <c r="B372" s="13" t="s">
        <v>188</v>
      </c>
      <c r="C372" s="14" t="s">
        <v>530</v>
      </c>
      <c r="D372" s="15" t="s">
        <v>13</v>
      </c>
      <c r="E372" s="16" t="s">
        <v>99</v>
      </c>
      <c r="F372" s="16" t="s">
        <v>658</v>
      </c>
      <c r="G372" s="17">
        <v>941631.83</v>
      </c>
      <c r="H372" s="17">
        <v>0</v>
      </c>
      <c r="I372" s="17">
        <v>941631.83</v>
      </c>
      <c r="AG372" s="19"/>
    </row>
    <row r="373" spans="1:33" s="18" customFormat="1" ht="47.25" customHeight="1">
      <c r="A373" s="12" t="s">
        <v>187</v>
      </c>
      <c r="B373" s="13" t="s">
        <v>188</v>
      </c>
      <c r="C373" s="14" t="s">
        <v>530</v>
      </c>
      <c r="D373" s="15" t="s">
        <v>13</v>
      </c>
      <c r="E373" s="16" t="s">
        <v>99</v>
      </c>
      <c r="F373" s="16" t="s">
        <v>659</v>
      </c>
      <c r="G373" s="17">
        <v>863970.77</v>
      </c>
      <c r="H373" s="17">
        <v>0</v>
      </c>
      <c r="I373" s="17">
        <v>863970.77</v>
      </c>
      <c r="AG373" s="19"/>
    </row>
    <row r="374" spans="1:33" s="18" customFormat="1" ht="47.25" customHeight="1">
      <c r="A374" s="12" t="s">
        <v>187</v>
      </c>
      <c r="B374" s="13" t="s">
        <v>188</v>
      </c>
      <c r="C374" s="14" t="s">
        <v>530</v>
      </c>
      <c r="D374" s="15" t="s">
        <v>13</v>
      </c>
      <c r="E374" s="16" t="s">
        <v>99</v>
      </c>
      <c r="F374" s="16" t="s">
        <v>660</v>
      </c>
      <c r="G374" s="17">
        <v>731002.89</v>
      </c>
      <c r="H374" s="17">
        <v>0</v>
      </c>
      <c r="I374" s="17">
        <v>731002.89</v>
      </c>
      <c r="AG374" s="19"/>
    </row>
    <row r="375" spans="1:33" s="18" customFormat="1" ht="47.25" customHeight="1">
      <c r="A375" s="12" t="s">
        <v>187</v>
      </c>
      <c r="B375" s="13" t="s">
        <v>188</v>
      </c>
      <c r="C375" s="14" t="s">
        <v>530</v>
      </c>
      <c r="D375" s="15" t="s">
        <v>13</v>
      </c>
      <c r="E375" s="16" t="s">
        <v>99</v>
      </c>
      <c r="F375" s="16" t="s">
        <v>661</v>
      </c>
      <c r="G375" s="17">
        <v>240090.57</v>
      </c>
      <c r="H375" s="17">
        <v>0</v>
      </c>
      <c r="I375" s="17">
        <v>240090.57</v>
      </c>
      <c r="AG375" s="19"/>
    </row>
    <row r="376" spans="1:33" s="18" customFormat="1" ht="47.25" customHeight="1">
      <c r="A376" s="12" t="s">
        <v>187</v>
      </c>
      <c r="B376" s="13" t="s">
        <v>188</v>
      </c>
      <c r="C376" s="14" t="s">
        <v>530</v>
      </c>
      <c r="D376" s="15" t="s">
        <v>13</v>
      </c>
      <c r="E376" s="16" t="s">
        <v>99</v>
      </c>
      <c r="F376" s="16" t="s">
        <v>662</v>
      </c>
      <c r="G376" s="17">
        <v>211966.72</v>
      </c>
      <c r="H376" s="17">
        <v>0</v>
      </c>
      <c r="I376" s="17">
        <v>211966.72</v>
      </c>
      <c r="AG376" s="19"/>
    </row>
    <row r="377" spans="1:33" s="18" customFormat="1" ht="47.25" customHeight="1">
      <c r="A377" s="12" t="s">
        <v>187</v>
      </c>
      <c r="B377" s="13" t="s">
        <v>188</v>
      </c>
      <c r="C377" s="14" t="s">
        <v>530</v>
      </c>
      <c r="D377" s="15" t="s">
        <v>13</v>
      </c>
      <c r="E377" s="16" t="s">
        <v>99</v>
      </c>
      <c r="F377" s="16" t="s">
        <v>663</v>
      </c>
      <c r="G377" s="17">
        <v>158339.25</v>
      </c>
      <c r="H377" s="17">
        <v>0</v>
      </c>
      <c r="I377" s="17">
        <v>158339.25</v>
      </c>
      <c r="AG377" s="19"/>
    </row>
    <row r="378" spans="1:33" s="18" customFormat="1" ht="47.25" customHeight="1">
      <c r="A378" s="12" t="s">
        <v>187</v>
      </c>
      <c r="B378" s="13" t="s">
        <v>188</v>
      </c>
      <c r="C378" s="14" t="s">
        <v>530</v>
      </c>
      <c r="D378" s="15" t="s">
        <v>13</v>
      </c>
      <c r="E378" s="16" t="s">
        <v>99</v>
      </c>
      <c r="F378" s="16" t="s">
        <v>664</v>
      </c>
      <c r="G378" s="17">
        <v>129938.82</v>
      </c>
      <c r="H378" s="17">
        <v>0</v>
      </c>
      <c r="I378" s="17">
        <v>129938.82</v>
      </c>
      <c r="AG378" s="19"/>
    </row>
    <row r="379" spans="1:33" s="18" customFormat="1" ht="47.25" customHeight="1">
      <c r="A379" s="12" t="s">
        <v>187</v>
      </c>
      <c r="B379" s="13" t="s">
        <v>188</v>
      </c>
      <c r="C379" s="14" t="s">
        <v>530</v>
      </c>
      <c r="D379" s="15" t="s">
        <v>13</v>
      </c>
      <c r="E379" s="16" t="s">
        <v>99</v>
      </c>
      <c r="F379" s="16" t="s">
        <v>665</v>
      </c>
      <c r="G379" s="17">
        <v>89843.99</v>
      </c>
      <c r="H379" s="17">
        <v>0</v>
      </c>
      <c r="I379" s="17">
        <v>89843.99</v>
      </c>
      <c r="AG379" s="19"/>
    </row>
    <row r="380" spans="1:33" s="18" customFormat="1" ht="47.25" customHeight="1">
      <c r="A380" s="12" t="s">
        <v>187</v>
      </c>
      <c r="B380" s="13" t="s">
        <v>188</v>
      </c>
      <c r="C380" s="14" t="s">
        <v>530</v>
      </c>
      <c r="D380" s="15" t="s">
        <v>13</v>
      </c>
      <c r="E380" s="16" t="s">
        <v>99</v>
      </c>
      <c r="F380" s="16" t="s">
        <v>666</v>
      </c>
      <c r="G380" s="17">
        <v>28120.11</v>
      </c>
      <c r="H380" s="17">
        <v>0</v>
      </c>
      <c r="I380" s="17">
        <v>28120.11</v>
      </c>
      <c r="AG380" s="19"/>
    </row>
    <row r="381" spans="1:33" s="18" customFormat="1" ht="47.25" customHeight="1">
      <c r="A381" s="12" t="s">
        <v>187</v>
      </c>
      <c r="B381" s="13" t="s">
        <v>188</v>
      </c>
      <c r="C381" s="14" t="s">
        <v>530</v>
      </c>
      <c r="D381" s="15" t="s">
        <v>13</v>
      </c>
      <c r="E381" s="16" t="s">
        <v>99</v>
      </c>
      <c r="F381" s="16" t="s">
        <v>667</v>
      </c>
      <c r="G381" s="17">
        <v>16586.58</v>
      </c>
      <c r="H381" s="17">
        <v>0</v>
      </c>
      <c r="I381" s="17">
        <v>16586.58</v>
      </c>
      <c r="AG381" s="19"/>
    </row>
    <row r="382" spans="1:33" s="18" customFormat="1" ht="47.25" customHeight="1">
      <c r="A382" s="12" t="s">
        <v>187</v>
      </c>
      <c r="B382" s="13" t="s">
        <v>188</v>
      </c>
      <c r="C382" s="14" t="s">
        <v>530</v>
      </c>
      <c r="D382" s="15" t="s">
        <v>13</v>
      </c>
      <c r="E382" s="16" t="s">
        <v>99</v>
      </c>
      <c r="F382" s="16" t="s">
        <v>668</v>
      </c>
      <c r="G382" s="17">
        <v>9006.26</v>
      </c>
      <c r="H382" s="17">
        <v>0</v>
      </c>
      <c r="I382" s="17">
        <v>9006.26</v>
      </c>
      <c r="AG382" s="19"/>
    </row>
    <row r="383" spans="1:33" s="18" customFormat="1" ht="47.25" customHeight="1">
      <c r="A383" s="12" t="s">
        <v>187</v>
      </c>
      <c r="B383" s="13" t="s">
        <v>188</v>
      </c>
      <c r="C383" s="14" t="s">
        <v>530</v>
      </c>
      <c r="D383" s="15" t="s">
        <v>13</v>
      </c>
      <c r="E383" s="16" t="s">
        <v>99</v>
      </c>
      <c r="F383" s="16" t="s">
        <v>669</v>
      </c>
      <c r="G383" s="17">
        <v>2750</v>
      </c>
      <c r="H383" s="17">
        <v>0</v>
      </c>
      <c r="I383" s="17">
        <v>2750</v>
      </c>
      <c r="AG383" s="19"/>
    </row>
    <row r="384" spans="1:33" s="18" customFormat="1" ht="47.25" customHeight="1">
      <c r="A384" s="12" t="s">
        <v>187</v>
      </c>
      <c r="B384" s="13" t="s">
        <v>188</v>
      </c>
      <c r="C384" s="14" t="s">
        <v>530</v>
      </c>
      <c r="D384" s="15" t="s">
        <v>13</v>
      </c>
      <c r="E384" s="16" t="s">
        <v>99</v>
      </c>
      <c r="F384" s="16" t="s">
        <v>670</v>
      </c>
      <c r="G384" s="17">
        <v>1143.16</v>
      </c>
      <c r="H384" s="17">
        <v>0</v>
      </c>
      <c r="I384" s="17">
        <v>1143.16</v>
      </c>
      <c r="AG384" s="19"/>
    </row>
    <row r="385" spans="1:33" s="18" customFormat="1" ht="47.25" customHeight="1">
      <c r="A385" s="12" t="s">
        <v>137</v>
      </c>
      <c r="B385" s="13">
        <v>29979036001031</v>
      </c>
      <c r="C385" s="14" t="s">
        <v>235</v>
      </c>
      <c r="D385" s="15" t="s">
        <v>13</v>
      </c>
      <c r="E385" s="16" t="s">
        <v>99</v>
      </c>
      <c r="F385" s="16" t="s">
        <v>671</v>
      </c>
      <c r="G385" s="17">
        <v>77289.96</v>
      </c>
      <c r="H385" s="17">
        <v>0</v>
      </c>
      <c r="I385" s="17">
        <v>77289.96</v>
      </c>
      <c r="AG385" s="19"/>
    </row>
    <row r="386" spans="1:33" s="18" customFormat="1" ht="47.25" customHeight="1">
      <c r="A386" s="12" t="s">
        <v>187</v>
      </c>
      <c r="B386" s="13" t="s">
        <v>188</v>
      </c>
      <c r="C386" s="14" t="s">
        <v>530</v>
      </c>
      <c r="D386" s="15" t="s">
        <v>13</v>
      </c>
      <c r="E386" s="16" t="s">
        <v>99</v>
      </c>
      <c r="F386" s="16" t="s">
        <v>672</v>
      </c>
      <c r="G386" s="17">
        <v>1145011.87</v>
      </c>
      <c r="H386" s="17">
        <v>0</v>
      </c>
      <c r="I386" s="17">
        <f>704295.15+294210.93</f>
        <v>998506.0800000001</v>
      </c>
      <c r="AG386" s="19"/>
    </row>
    <row r="387" spans="1:33" s="18" customFormat="1" ht="47.25" customHeight="1">
      <c r="A387" s="12" t="s">
        <v>187</v>
      </c>
      <c r="B387" s="13" t="s">
        <v>188</v>
      </c>
      <c r="C387" s="14" t="s">
        <v>530</v>
      </c>
      <c r="D387" s="15" t="s">
        <v>13</v>
      </c>
      <c r="E387" s="16" t="s">
        <v>99</v>
      </c>
      <c r="F387" s="16" t="s">
        <v>673</v>
      </c>
      <c r="G387" s="17">
        <v>325282.47000000003</v>
      </c>
      <c r="H387" s="17">
        <v>0</v>
      </c>
      <c r="I387" s="17">
        <v>325282.47000000003</v>
      </c>
      <c r="AG387" s="19"/>
    </row>
    <row r="388" spans="1:33" s="18" customFormat="1" ht="47.25" customHeight="1">
      <c r="A388" s="12" t="s">
        <v>187</v>
      </c>
      <c r="B388" s="13" t="s">
        <v>188</v>
      </c>
      <c r="C388" s="14" t="s">
        <v>530</v>
      </c>
      <c r="D388" s="15" t="s">
        <v>13</v>
      </c>
      <c r="E388" s="16" t="s">
        <v>99</v>
      </c>
      <c r="F388" s="16" t="s">
        <v>674</v>
      </c>
      <c r="G388" s="17">
        <v>196231.77</v>
      </c>
      <c r="H388" s="17">
        <v>0</v>
      </c>
      <c r="I388" s="17">
        <v>196231.77</v>
      </c>
      <c r="AG388" s="19"/>
    </row>
    <row r="389" spans="1:33" s="18" customFormat="1" ht="47.25" customHeight="1">
      <c r="A389" s="12" t="s">
        <v>187</v>
      </c>
      <c r="B389" s="13" t="s">
        <v>188</v>
      </c>
      <c r="C389" s="14" t="s">
        <v>530</v>
      </c>
      <c r="D389" s="15" t="s">
        <v>13</v>
      </c>
      <c r="E389" s="16" t="s">
        <v>99</v>
      </c>
      <c r="F389" s="16" t="s">
        <v>675</v>
      </c>
      <c r="G389" s="17">
        <v>21170.93</v>
      </c>
      <c r="H389" s="17">
        <v>0</v>
      </c>
      <c r="I389" s="17">
        <v>21170.93</v>
      </c>
      <c r="AG389" s="19"/>
    </row>
    <row r="390" spans="1:33" s="18" customFormat="1" ht="47.25" customHeight="1">
      <c r="A390" s="12" t="s">
        <v>187</v>
      </c>
      <c r="B390" s="13" t="s">
        <v>188</v>
      </c>
      <c r="C390" s="14" t="s">
        <v>530</v>
      </c>
      <c r="D390" s="15" t="s">
        <v>13</v>
      </c>
      <c r="E390" s="16" t="s">
        <v>99</v>
      </c>
      <c r="F390" s="16" t="s">
        <v>676</v>
      </c>
      <c r="G390" s="17">
        <v>9166.72</v>
      </c>
      <c r="H390" s="17">
        <v>0</v>
      </c>
      <c r="I390" s="17">
        <v>9166.72</v>
      </c>
      <c r="AG390" s="19"/>
    </row>
    <row r="391" spans="1:33" s="18" customFormat="1" ht="47.25" customHeight="1">
      <c r="A391" s="12" t="s">
        <v>187</v>
      </c>
      <c r="B391" s="13" t="s">
        <v>188</v>
      </c>
      <c r="C391" s="14" t="s">
        <v>339</v>
      </c>
      <c r="D391" s="15" t="s">
        <v>13</v>
      </c>
      <c r="E391" s="16" t="s">
        <v>99</v>
      </c>
      <c r="F391" s="16" t="s">
        <v>677</v>
      </c>
      <c r="G391" s="17">
        <v>8753.630000000001</v>
      </c>
      <c r="H391" s="17">
        <v>0</v>
      </c>
      <c r="I391" s="17">
        <v>8753.630000000001</v>
      </c>
      <c r="AG391" s="19"/>
    </row>
    <row r="392" spans="1:33" s="18" customFormat="1" ht="47.25" customHeight="1">
      <c r="A392" s="12" t="s">
        <v>187</v>
      </c>
      <c r="B392" s="13" t="s">
        <v>188</v>
      </c>
      <c r="C392" s="14" t="s">
        <v>530</v>
      </c>
      <c r="D392" s="15" t="s">
        <v>13</v>
      </c>
      <c r="E392" s="16" t="s">
        <v>99</v>
      </c>
      <c r="F392" s="16" t="s">
        <v>678</v>
      </c>
      <c r="G392" s="17">
        <v>8379.91</v>
      </c>
      <c r="H392" s="17">
        <v>0</v>
      </c>
      <c r="I392" s="17">
        <v>8379.91</v>
      </c>
      <c r="AG392" s="19"/>
    </row>
    <row r="393" spans="1:33" s="18" customFormat="1" ht="47.25" customHeight="1">
      <c r="A393" s="12" t="s">
        <v>187</v>
      </c>
      <c r="B393" s="13" t="s">
        <v>188</v>
      </c>
      <c r="C393" s="14" t="s">
        <v>530</v>
      </c>
      <c r="D393" s="15" t="s">
        <v>13</v>
      </c>
      <c r="E393" s="16" t="s">
        <v>99</v>
      </c>
      <c r="F393" s="16" t="s">
        <v>679</v>
      </c>
      <c r="G393" s="17">
        <v>7178.18</v>
      </c>
      <c r="H393" s="17">
        <v>0</v>
      </c>
      <c r="I393" s="17">
        <v>7178.18</v>
      </c>
      <c r="AG393" s="19"/>
    </row>
    <row r="394" spans="1:33" s="18" customFormat="1" ht="47.25" customHeight="1">
      <c r="A394" s="12" t="s">
        <v>187</v>
      </c>
      <c r="B394" s="13" t="s">
        <v>188</v>
      </c>
      <c r="C394" s="14" t="s">
        <v>530</v>
      </c>
      <c r="D394" s="15" t="s">
        <v>13</v>
      </c>
      <c r="E394" s="16" t="s">
        <v>99</v>
      </c>
      <c r="F394" s="16" t="s">
        <v>680</v>
      </c>
      <c r="G394" s="17">
        <v>1126.4</v>
      </c>
      <c r="H394" s="17">
        <v>0</v>
      </c>
      <c r="I394" s="17">
        <v>1126.4</v>
      </c>
      <c r="AG394" s="19"/>
    </row>
    <row r="395" spans="1:33" s="18" customFormat="1" ht="47.25" customHeight="1">
      <c r="A395" s="12" t="s">
        <v>187</v>
      </c>
      <c r="B395" s="13" t="s">
        <v>188</v>
      </c>
      <c r="C395" s="14" t="s">
        <v>530</v>
      </c>
      <c r="D395" s="15" t="s">
        <v>13</v>
      </c>
      <c r="E395" s="16" t="s">
        <v>99</v>
      </c>
      <c r="F395" s="16" t="s">
        <v>681</v>
      </c>
      <c r="G395" s="17">
        <v>723.04</v>
      </c>
      <c r="H395" s="17">
        <v>0</v>
      </c>
      <c r="I395" s="17">
        <v>723.04</v>
      </c>
      <c r="AG395" s="19"/>
    </row>
    <row r="396" spans="1:33" s="18" customFormat="1" ht="47.25" customHeight="1">
      <c r="A396" s="12" t="s">
        <v>187</v>
      </c>
      <c r="B396" s="13" t="s">
        <v>188</v>
      </c>
      <c r="C396" s="14" t="s">
        <v>530</v>
      </c>
      <c r="D396" s="15" t="s">
        <v>13</v>
      </c>
      <c r="E396" s="16" t="s">
        <v>99</v>
      </c>
      <c r="F396" s="16" t="s">
        <v>682</v>
      </c>
      <c r="G396" s="17">
        <v>401.92</v>
      </c>
      <c r="H396" s="17">
        <v>0</v>
      </c>
      <c r="I396" s="17">
        <v>401.92</v>
      </c>
      <c r="AG396" s="19"/>
    </row>
    <row r="397" spans="1:33" s="18" customFormat="1" ht="47.25" customHeight="1">
      <c r="A397" s="12" t="s">
        <v>187</v>
      </c>
      <c r="B397" s="13" t="s">
        <v>188</v>
      </c>
      <c r="C397" s="14" t="s">
        <v>530</v>
      </c>
      <c r="D397" s="15" t="s">
        <v>13</v>
      </c>
      <c r="E397" s="16" t="s">
        <v>99</v>
      </c>
      <c r="F397" s="16" t="s">
        <v>683</v>
      </c>
      <c r="G397" s="17">
        <v>344.79</v>
      </c>
      <c r="H397" s="17">
        <v>0</v>
      </c>
      <c r="I397" s="17">
        <v>344.79</v>
      </c>
      <c r="AG397" s="19"/>
    </row>
    <row r="398" spans="1:33" s="18" customFormat="1" ht="47.25" customHeight="1">
      <c r="A398" s="12" t="s">
        <v>187</v>
      </c>
      <c r="B398" s="13" t="s">
        <v>188</v>
      </c>
      <c r="C398" s="14" t="s">
        <v>530</v>
      </c>
      <c r="D398" s="15" t="s">
        <v>13</v>
      </c>
      <c r="E398" s="16" t="s">
        <v>99</v>
      </c>
      <c r="F398" s="16" t="s">
        <v>684</v>
      </c>
      <c r="G398" s="17">
        <v>128.73</v>
      </c>
      <c r="H398" s="17">
        <v>0</v>
      </c>
      <c r="I398" s="17">
        <v>128.73</v>
      </c>
      <c r="AG398" s="19"/>
    </row>
    <row r="399" spans="1:33" s="18" customFormat="1" ht="47.25" customHeight="1">
      <c r="A399" s="12" t="s">
        <v>187</v>
      </c>
      <c r="B399" s="13" t="s">
        <v>188</v>
      </c>
      <c r="C399" s="14" t="s">
        <v>552</v>
      </c>
      <c r="D399" s="15" t="s">
        <v>13</v>
      </c>
      <c r="E399" s="16" t="s">
        <v>99</v>
      </c>
      <c r="F399" s="16" t="s">
        <v>685</v>
      </c>
      <c r="G399" s="17">
        <v>1042578.69</v>
      </c>
      <c r="H399" s="17">
        <v>0</v>
      </c>
      <c r="I399" s="17">
        <f>797815.89+161755.46</f>
        <v>959571.35</v>
      </c>
      <c r="AG399" s="19"/>
    </row>
    <row r="400" spans="1:33" s="18" customFormat="1" ht="47.25" customHeight="1">
      <c r="A400" s="12" t="s">
        <v>187</v>
      </c>
      <c r="B400" s="13" t="s">
        <v>188</v>
      </c>
      <c r="C400" s="14" t="s">
        <v>341</v>
      </c>
      <c r="D400" s="15" t="s">
        <v>13</v>
      </c>
      <c r="E400" s="16" t="s">
        <v>99</v>
      </c>
      <c r="F400" s="16" t="s">
        <v>686</v>
      </c>
      <c r="G400" s="17">
        <v>102324.61</v>
      </c>
      <c r="H400" s="17">
        <v>0</v>
      </c>
      <c r="I400" s="17">
        <f>75313.8+15755.11</f>
        <v>91068.91</v>
      </c>
      <c r="AG400" s="19"/>
    </row>
    <row r="401" spans="1:33" s="18" customFormat="1" ht="47.25" customHeight="1">
      <c r="A401" s="12" t="s">
        <v>187</v>
      </c>
      <c r="B401" s="13" t="s">
        <v>188</v>
      </c>
      <c r="C401" s="14" t="s">
        <v>687</v>
      </c>
      <c r="D401" s="15" t="s">
        <v>13</v>
      </c>
      <c r="E401" s="16" t="s">
        <v>99</v>
      </c>
      <c r="F401" s="16" t="s">
        <v>688</v>
      </c>
      <c r="G401" s="17">
        <v>60000</v>
      </c>
      <c r="H401" s="17">
        <v>0</v>
      </c>
      <c r="I401" s="17">
        <v>60000</v>
      </c>
      <c r="AG401" s="19"/>
    </row>
    <row r="402" spans="1:33" s="18" customFormat="1" ht="47.25" customHeight="1">
      <c r="A402" s="12" t="s">
        <v>187</v>
      </c>
      <c r="B402" s="13" t="s">
        <v>188</v>
      </c>
      <c r="C402" s="14" t="s">
        <v>548</v>
      </c>
      <c r="D402" s="15" t="s">
        <v>13</v>
      </c>
      <c r="E402" s="16" t="s">
        <v>99</v>
      </c>
      <c r="F402" s="16" t="s">
        <v>689</v>
      </c>
      <c r="G402" s="17">
        <v>1991802.98</v>
      </c>
      <c r="H402" s="17">
        <v>0</v>
      </c>
      <c r="I402" s="17">
        <f>1544137.51+286139.28+1345.21</f>
        <v>1831622</v>
      </c>
      <c r="AG402" s="19"/>
    </row>
    <row r="403" spans="1:33" s="18" customFormat="1" ht="47.25" customHeight="1">
      <c r="A403" s="12" t="s">
        <v>187</v>
      </c>
      <c r="B403" s="13" t="s">
        <v>188</v>
      </c>
      <c r="C403" s="14" t="s">
        <v>548</v>
      </c>
      <c r="D403" s="15" t="s">
        <v>13</v>
      </c>
      <c r="E403" s="16" t="s">
        <v>99</v>
      </c>
      <c r="F403" s="16" t="s">
        <v>690</v>
      </c>
      <c r="G403" s="17">
        <v>129493.57</v>
      </c>
      <c r="H403" s="17">
        <v>0</v>
      </c>
      <c r="I403" s="17">
        <v>129493.57</v>
      </c>
      <c r="AG403" s="19"/>
    </row>
    <row r="404" spans="1:33" s="18" customFormat="1" ht="47.25" customHeight="1">
      <c r="A404" s="12" t="s">
        <v>187</v>
      </c>
      <c r="B404" s="13" t="s">
        <v>188</v>
      </c>
      <c r="C404" s="14" t="s">
        <v>548</v>
      </c>
      <c r="D404" s="15" t="s">
        <v>13</v>
      </c>
      <c r="E404" s="16" t="s">
        <v>99</v>
      </c>
      <c r="F404" s="16" t="s">
        <v>691</v>
      </c>
      <c r="G404" s="17">
        <v>16899.32</v>
      </c>
      <c r="H404" s="17">
        <v>0</v>
      </c>
      <c r="I404" s="17">
        <v>16899.32</v>
      </c>
      <c r="AG404" s="19"/>
    </row>
    <row r="405" spans="1:33" s="18" customFormat="1" ht="47.25" customHeight="1">
      <c r="A405" s="12" t="s">
        <v>187</v>
      </c>
      <c r="B405" s="13" t="s">
        <v>188</v>
      </c>
      <c r="C405" s="14" t="s">
        <v>692</v>
      </c>
      <c r="D405" s="15" t="s">
        <v>13</v>
      </c>
      <c r="E405" s="16" t="s">
        <v>99</v>
      </c>
      <c r="F405" s="16" t="s">
        <v>693</v>
      </c>
      <c r="G405" s="17">
        <v>2474807.37</v>
      </c>
      <c r="H405" s="17">
        <v>0</v>
      </c>
      <c r="I405" s="17">
        <f>2453559.99+12881.57+431.6</f>
        <v>2466873.16</v>
      </c>
      <c r="AG405" s="19"/>
    </row>
    <row r="406" spans="1:33" s="18" customFormat="1" ht="47.25" customHeight="1">
      <c r="A406" s="12" t="s">
        <v>187</v>
      </c>
      <c r="B406" s="13" t="s">
        <v>188</v>
      </c>
      <c r="C406" s="14" t="s">
        <v>548</v>
      </c>
      <c r="D406" s="15" t="s">
        <v>13</v>
      </c>
      <c r="E406" s="16" t="s">
        <v>99</v>
      </c>
      <c r="F406" s="16" t="s">
        <v>694</v>
      </c>
      <c r="G406" s="17">
        <v>70197.81</v>
      </c>
      <c r="H406" s="17">
        <v>0</v>
      </c>
      <c r="I406" s="17">
        <v>70197.81</v>
      </c>
      <c r="AG406" s="19"/>
    </row>
    <row r="407" spans="1:33" s="18" customFormat="1" ht="47.25" customHeight="1">
      <c r="A407" s="12" t="s">
        <v>187</v>
      </c>
      <c r="B407" s="13" t="s">
        <v>188</v>
      </c>
      <c r="C407" s="14" t="s">
        <v>336</v>
      </c>
      <c r="D407" s="15" t="s">
        <v>13</v>
      </c>
      <c r="E407" s="16" t="s">
        <v>99</v>
      </c>
      <c r="F407" s="16" t="s">
        <v>695</v>
      </c>
      <c r="G407" s="17">
        <v>20673.89</v>
      </c>
      <c r="H407" s="17">
        <v>0</v>
      </c>
      <c r="I407" s="17">
        <v>20673.89</v>
      </c>
      <c r="AG407" s="19"/>
    </row>
    <row r="408" spans="1:33" s="18" customFormat="1" ht="47.25" customHeight="1">
      <c r="A408" s="12" t="s">
        <v>187</v>
      </c>
      <c r="B408" s="13" t="s">
        <v>188</v>
      </c>
      <c r="C408" s="14" t="s">
        <v>395</v>
      </c>
      <c r="D408" s="15" t="s">
        <v>13</v>
      </c>
      <c r="E408" s="16" t="s">
        <v>99</v>
      </c>
      <c r="F408" s="16" t="s">
        <v>696</v>
      </c>
      <c r="G408" s="17">
        <v>434338.47</v>
      </c>
      <c r="H408" s="17">
        <v>0</v>
      </c>
      <c r="I408" s="17">
        <v>434338.47</v>
      </c>
      <c r="AG408" s="19"/>
    </row>
    <row r="409" spans="1:33" s="18" customFormat="1" ht="47.25" customHeight="1">
      <c r="A409" s="12" t="s">
        <v>187</v>
      </c>
      <c r="B409" s="13" t="s">
        <v>188</v>
      </c>
      <c r="C409" s="14" t="s">
        <v>392</v>
      </c>
      <c r="D409" s="15" t="s">
        <v>13</v>
      </c>
      <c r="E409" s="16" t="s">
        <v>99</v>
      </c>
      <c r="F409" s="16" t="s">
        <v>697</v>
      </c>
      <c r="G409" s="17">
        <v>734280.92</v>
      </c>
      <c r="H409" s="17">
        <v>0</v>
      </c>
      <c r="I409" s="17">
        <v>734280.92</v>
      </c>
      <c r="AG409" s="19"/>
    </row>
    <row r="410" spans="1:33" s="18" customFormat="1" ht="47.25" customHeight="1">
      <c r="A410" s="12" t="s">
        <v>187</v>
      </c>
      <c r="B410" s="13" t="s">
        <v>188</v>
      </c>
      <c r="C410" s="14" t="s">
        <v>395</v>
      </c>
      <c r="D410" s="15" t="s">
        <v>13</v>
      </c>
      <c r="E410" s="16" t="s">
        <v>99</v>
      </c>
      <c r="F410" s="16" t="s">
        <v>698</v>
      </c>
      <c r="G410" s="17">
        <v>11663.84</v>
      </c>
      <c r="H410" s="17">
        <v>0</v>
      </c>
      <c r="I410" s="17">
        <v>11663.84</v>
      </c>
      <c r="AG410" s="19"/>
    </row>
    <row r="411" spans="1:33" s="18" customFormat="1" ht="47.25" customHeight="1">
      <c r="A411" s="12" t="s">
        <v>187</v>
      </c>
      <c r="B411" s="13" t="s">
        <v>188</v>
      </c>
      <c r="C411" s="14" t="s">
        <v>395</v>
      </c>
      <c r="D411" s="15" t="s">
        <v>13</v>
      </c>
      <c r="E411" s="16" t="s">
        <v>99</v>
      </c>
      <c r="F411" s="16" t="s">
        <v>699</v>
      </c>
      <c r="G411" s="17">
        <v>78513.05</v>
      </c>
      <c r="H411" s="17">
        <v>0</v>
      </c>
      <c r="I411" s="17">
        <v>78513.05</v>
      </c>
      <c r="AG411" s="19"/>
    </row>
    <row r="412" spans="1:33" s="18" customFormat="1" ht="47.25" customHeight="1">
      <c r="A412" s="12" t="s">
        <v>187</v>
      </c>
      <c r="B412" s="13" t="s">
        <v>188</v>
      </c>
      <c r="C412" s="14" t="s">
        <v>700</v>
      </c>
      <c r="D412" s="15" t="s">
        <v>13</v>
      </c>
      <c r="E412" s="16" t="s">
        <v>99</v>
      </c>
      <c r="F412" s="16" t="s">
        <v>701</v>
      </c>
      <c r="G412" s="17">
        <v>2800000</v>
      </c>
      <c r="H412" s="17">
        <v>0</v>
      </c>
      <c r="I412" s="17">
        <v>2800000</v>
      </c>
      <c r="AG412" s="19"/>
    </row>
    <row r="413" spans="1:33" s="18" customFormat="1" ht="47.25" customHeight="1">
      <c r="A413" s="12" t="s">
        <v>187</v>
      </c>
      <c r="B413" s="13" t="s">
        <v>188</v>
      </c>
      <c r="C413" s="14" t="s">
        <v>530</v>
      </c>
      <c r="D413" s="15" t="s">
        <v>13</v>
      </c>
      <c r="E413" s="16" t="s">
        <v>99</v>
      </c>
      <c r="F413" s="16" t="s">
        <v>702</v>
      </c>
      <c r="G413" s="17">
        <v>2800000</v>
      </c>
      <c r="H413" s="17">
        <v>0</v>
      </c>
      <c r="I413" s="17">
        <v>2800000</v>
      </c>
      <c r="AG413" s="19"/>
    </row>
    <row r="414" spans="1:33" s="18" customFormat="1" ht="47.25" customHeight="1">
      <c r="A414" s="12" t="s">
        <v>187</v>
      </c>
      <c r="B414" s="13" t="s">
        <v>188</v>
      </c>
      <c r="C414" s="14" t="s">
        <v>703</v>
      </c>
      <c r="D414" s="15" t="s">
        <v>13</v>
      </c>
      <c r="E414" s="16" t="s">
        <v>99</v>
      </c>
      <c r="F414" s="16" t="s">
        <v>704</v>
      </c>
      <c r="G414" s="17">
        <v>80000</v>
      </c>
      <c r="H414" s="17">
        <v>0</v>
      </c>
      <c r="I414" s="17">
        <v>80000</v>
      </c>
      <c r="AG414" s="19"/>
    </row>
    <row r="415" spans="1:33" s="18" customFormat="1" ht="47.25" customHeight="1">
      <c r="A415" s="12" t="s">
        <v>187</v>
      </c>
      <c r="B415" s="13" t="s">
        <v>188</v>
      </c>
      <c r="C415" s="14" t="s">
        <v>705</v>
      </c>
      <c r="D415" s="15" t="s">
        <v>13</v>
      </c>
      <c r="E415" s="16" t="s">
        <v>99</v>
      </c>
      <c r="F415" s="16" t="s">
        <v>706</v>
      </c>
      <c r="G415" s="17">
        <v>19500</v>
      </c>
      <c r="H415" s="17">
        <v>0</v>
      </c>
      <c r="I415" s="17">
        <v>19500</v>
      </c>
      <c r="AG415" s="19"/>
    </row>
    <row r="416" spans="1:33" s="18" customFormat="1" ht="47.25" customHeight="1">
      <c r="A416" s="12" t="s">
        <v>187</v>
      </c>
      <c r="B416" s="13" t="s">
        <v>188</v>
      </c>
      <c r="C416" s="14" t="s">
        <v>336</v>
      </c>
      <c r="D416" s="15" t="s">
        <v>13</v>
      </c>
      <c r="E416" s="16" t="s">
        <v>99</v>
      </c>
      <c r="F416" s="16" t="s">
        <v>707</v>
      </c>
      <c r="G416" s="17">
        <v>20295.58</v>
      </c>
      <c r="H416" s="17">
        <v>0</v>
      </c>
      <c r="I416" s="17">
        <f>15734.94+3570.2</f>
        <v>19305.14</v>
      </c>
      <c r="AG416" s="19"/>
    </row>
    <row r="417" spans="1:33" s="18" customFormat="1" ht="47.25" customHeight="1">
      <c r="A417" s="12" t="s">
        <v>187</v>
      </c>
      <c r="B417" s="13" t="s">
        <v>188</v>
      </c>
      <c r="C417" s="14" t="s">
        <v>336</v>
      </c>
      <c r="D417" s="15" t="s">
        <v>13</v>
      </c>
      <c r="E417" s="16" t="s">
        <v>99</v>
      </c>
      <c r="F417" s="16" t="s">
        <v>708</v>
      </c>
      <c r="G417" s="17">
        <v>32400</v>
      </c>
      <c r="H417" s="17">
        <v>0</v>
      </c>
      <c r="I417" s="17">
        <v>32400</v>
      </c>
      <c r="AG417" s="19"/>
    </row>
    <row r="418" spans="1:33" s="18" customFormat="1" ht="47.25" customHeight="1">
      <c r="A418" s="12" t="s">
        <v>187</v>
      </c>
      <c r="B418" s="13" t="s">
        <v>188</v>
      </c>
      <c r="C418" s="14" t="s">
        <v>530</v>
      </c>
      <c r="D418" s="15" t="s">
        <v>13</v>
      </c>
      <c r="E418" s="16" t="s">
        <v>99</v>
      </c>
      <c r="F418" s="16" t="s">
        <v>709</v>
      </c>
      <c r="G418" s="17">
        <v>6262.83</v>
      </c>
      <c r="H418" s="17">
        <v>0</v>
      </c>
      <c r="I418" s="17">
        <f>4540.55+1722.28</f>
        <v>6262.83</v>
      </c>
      <c r="AG418" s="19"/>
    </row>
    <row r="419" spans="1:33" s="18" customFormat="1" ht="47.25" customHeight="1">
      <c r="A419" s="12" t="s">
        <v>154</v>
      </c>
      <c r="B419" s="13">
        <v>4153748000185</v>
      </c>
      <c r="C419" s="14" t="s">
        <v>710</v>
      </c>
      <c r="D419" s="15" t="s">
        <v>13</v>
      </c>
      <c r="E419" s="16" t="s">
        <v>99</v>
      </c>
      <c r="F419" s="16" t="s">
        <v>711</v>
      </c>
      <c r="G419" s="17">
        <v>5100</v>
      </c>
      <c r="H419" s="17">
        <v>0</v>
      </c>
      <c r="I419" s="17">
        <v>5100</v>
      </c>
      <c r="AG419" s="19"/>
    </row>
    <row r="420" spans="1:33" s="18" customFormat="1" ht="47.25" customHeight="1">
      <c r="A420" s="12" t="s">
        <v>712</v>
      </c>
      <c r="B420" s="13">
        <v>77789768468</v>
      </c>
      <c r="C420" s="14" t="s">
        <v>713</v>
      </c>
      <c r="D420" s="15" t="s">
        <v>13</v>
      </c>
      <c r="E420" s="16" t="s">
        <v>99</v>
      </c>
      <c r="F420" s="16" t="s">
        <v>714</v>
      </c>
      <c r="G420" s="17">
        <v>1856.25</v>
      </c>
      <c r="H420" s="17">
        <v>0</v>
      </c>
      <c r="I420" s="17">
        <v>1856.25</v>
      </c>
      <c r="AG420" s="19"/>
    </row>
    <row r="421" spans="1:33" s="18" customFormat="1" ht="47.25" customHeight="1">
      <c r="A421" s="12" t="s">
        <v>288</v>
      </c>
      <c r="B421" s="13">
        <v>17693454420</v>
      </c>
      <c r="C421" s="14" t="s">
        <v>715</v>
      </c>
      <c r="D421" s="15" t="s">
        <v>13</v>
      </c>
      <c r="E421" s="16" t="s">
        <v>99</v>
      </c>
      <c r="F421" s="16" t="s">
        <v>716</v>
      </c>
      <c r="G421" s="17">
        <v>822.72</v>
      </c>
      <c r="H421" s="17">
        <v>0</v>
      </c>
      <c r="I421" s="17">
        <v>822.72</v>
      </c>
      <c r="AG421" s="19"/>
    </row>
    <row r="422" spans="1:33" s="18" customFormat="1" ht="47.25" customHeight="1">
      <c r="A422" s="12" t="s">
        <v>489</v>
      </c>
      <c r="B422" s="13">
        <v>4289455204</v>
      </c>
      <c r="C422" s="14" t="s">
        <v>717</v>
      </c>
      <c r="D422" s="15" t="s">
        <v>13</v>
      </c>
      <c r="E422" s="16" t="s">
        <v>99</v>
      </c>
      <c r="F422" s="16" t="s">
        <v>718</v>
      </c>
      <c r="G422" s="17">
        <v>2344.7400000000002</v>
      </c>
      <c r="H422" s="17">
        <v>0</v>
      </c>
      <c r="I422" s="17">
        <v>2344.7400000000002</v>
      </c>
      <c r="AG422" s="19"/>
    </row>
    <row r="423" spans="1:33" s="18" customFormat="1" ht="47.25" customHeight="1">
      <c r="A423" s="12" t="s">
        <v>134</v>
      </c>
      <c r="B423" s="13">
        <v>265674743</v>
      </c>
      <c r="C423" s="14" t="s">
        <v>719</v>
      </c>
      <c r="D423" s="15" t="s">
        <v>13</v>
      </c>
      <c r="E423" s="16" t="s">
        <v>99</v>
      </c>
      <c r="F423" s="16" t="s">
        <v>720</v>
      </c>
      <c r="G423" s="17">
        <v>1710.28</v>
      </c>
      <c r="H423" s="17">
        <v>0</v>
      </c>
      <c r="I423" s="17">
        <v>1710.28</v>
      </c>
      <c r="AG423" s="19"/>
    </row>
    <row r="424" spans="1:33" s="18" customFormat="1" ht="47.25" customHeight="1">
      <c r="A424" s="12" t="s">
        <v>721</v>
      </c>
      <c r="B424" s="13">
        <v>27348733204</v>
      </c>
      <c r="C424" s="14" t="s">
        <v>722</v>
      </c>
      <c r="D424" s="15" t="s">
        <v>13</v>
      </c>
      <c r="E424" s="16" t="s">
        <v>99</v>
      </c>
      <c r="F424" s="16" t="s">
        <v>723</v>
      </c>
      <c r="G424" s="17">
        <v>781.58</v>
      </c>
      <c r="H424" s="17">
        <v>0</v>
      </c>
      <c r="I424" s="17">
        <v>781.58</v>
      </c>
      <c r="AG424" s="19"/>
    </row>
    <row r="425" spans="1:33" s="18" customFormat="1" ht="47.25" customHeight="1">
      <c r="A425" s="12" t="s">
        <v>724</v>
      </c>
      <c r="B425" s="13">
        <v>73784460259</v>
      </c>
      <c r="C425" s="14" t="s">
        <v>725</v>
      </c>
      <c r="D425" s="15" t="s">
        <v>13</v>
      </c>
      <c r="E425" s="16" t="s">
        <v>99</v>
      </c>
      <c r="F425" s="16" t="s">
        <v>726</v>
      </c>
      <c r="G425" s="17">
        <v>2000</v>
      </c>
      <c r="H425" s="17">
        <v>0</v>
      </c>
      <c r="I425" s="17">
        <v>2000</v>
      </c>
      <c r="AG425" s="19"/>
    </row>
    <row r="426" spans="1:33" s="18" customFormat="1" ht="47.25" customHeight="1">
      <c r="A426" s="12" t="s">
        <v>163</v>
      </c>
      <c r="B426" s="13">
        <v>63123576272</v>
      </c>
      <c r="C426" s="14" t="s">
        <v>727</v>
      </c>
      <c r="D426" s="15" t="s">
        <v>13</v>
      </c>
      <c r="E426" s="16" t="s">
        <v>99</v>
      </c>
      <c r="F426" s="16" t="s">
        <v>728</v>
      </c>
      <c r="G426" s="17">
        <v>4000</v>
      </c>
      <c r="H426" s="17">
        <v>0</v>
      </c>
      <c r="I426" s="17">
        <v>4000</v>
      </c>
      <c r="AG426" s="19"/>
    </row>
    <row r="427" spans="1:33" s="18" customFormat="1" ht="47.25" customHeight="1">
      <c r="A427" s="12" t="s">
        <v>75</v>
      </c>
      <c r="B427" s="13">
        <v>12450296000121</v>
      </c>
      <c r="C427" s="14" t="s">
        <v>729</v>
      </c>
      <c r="D427" s="15" t="s">
        <v>21</v>
      </c>
      <c r="E427" s="16" t="s">
        <v>22</v>
      </c>
      <c r="F427" s="16" t="s">
        <v>730</v>
      </c>
      <c r="G427" s="17">
        <v>42177.67</v>
      </c>
      <c r="H427" s="17">
        <v>5400</v>
      </c>
      <c r="I427" s="17">
        <f>949.96+5400</f>
        <v>6349.96</v>
      </c>
      <c r="AG427" s="19"/>
    </row>
    <row r="428" spans="1:33" s="18" customFormat="1" ht="102" customHeight="1">
      <c r="A428" s="12" t="s">
        <v>45</v>
      </c>
      <c r="B428" s="13">
        <v>3264927000127</v>
      </c>
      <c r="C428" s="14" t="s">
        <v>731</v>
      </c>
      <c r="D428" s="15" t="s">
        <v>13</v>
      </c>
      <c r="E428" s="16" t="s">
        <v>43</v>
      </c>
      <c r="F428" s="16" t="s">
        <v>732</v>
      </c>
      <c r="G428" s="17">
        <v>37978.78</v>
      </c>
      <c r="H428" s="17">
        <v>0</v>
      </c>
      <c r="I428" s="17">
        <v>0</v>
      </c>
      <c r="AG428" s="19"/>
    </row>
    <row r="429" spans="1:33" s="18" customFormat="1" ht="101.25" customHeight="1">
      <c r="A429" s="12" t="s">
        <v>733</v>
      </c>
      <c r="B429" s="13">
        <v>4588596000143</v>
      </c>
      <c r="C429" s="14" t="s">
        <v>734</v>
      </c>
      <c r="D429" s="15" t="s">
        <v>13</v>
      </c>
      <c r="E429" s="16" t="s">
        <v>99</v>
      </c>
      <c r="F429" s="16" t="s">
        <v>735</v>
      </c>
      <c r="G429" s="17">
        <v>11867.52</v>
      </c>
      <c r="H429" s="17">
        <v>0</v>
      </c>
      <c r="I429" s="17">
        <v>0</v>
      </c>
      <c r="AG429" s="19"/>
    </row>
    <row r="430" spans="1:33" s="18" customFormat="1" ht="104.25" customHeight="1">
      <c r="A430" s="12" t="s">
        <v>736</v>
      </c>
      <c r="B430" s="13">
        <v>10705837000190</v>
      </c>
      <c r="C430" s="14" t="s">
        <v>737</v>
      </c>
      <c r="D430" s="15" t="s">
        <v>21</v>
      </c>
      <c r="E430" s="16" t="s">
        <v>738</v>
      </c>
      <c r="F430" s="16" t="s">
        <v>739</v>
      </c>
      <c r="G430" s="17">
        <v>63852.31000000001</v>
      </c>
      <c r="H430" s="17">
        <v>63852.31</v>
      </c>
      <c r="I430" s="17">
        <v>63852.31</v>
      </c>
      <c r="AG430" s="19"/>
    </row>
    <row r="431" spans="1:33" s="18" customFormat="1" ht="100.5" customHeight="1">
      <c r="A431" s="12" t="s">
        <v>740</v>
      </c>
      <c r="B431" s="13">
        <v>4477642000137</v>
      </c>
      <c r="C431" s="14" t="s">
        <v>741</v>
      </c>
      <c r="D431" s="15" t="s">
        <v>13</v>
      </c>
      <c r="E431" s="16" t="s">
        <v>99</v>
      </c>
      <c r="F431" s="16" t="s">
        <v>742</v>
      </c>
      <c r="G431" s="17">
        <v>12414.72</v>
      </c>
      <c r="H431" s="17">
        <v>0</v>
      </c>
      <c r="I431" s="17">
        <v>0</v>
      </c>
      <c r="AG431" s="19"/>
    </row>
    <row r="432" spans="1:33" s="18" customFormat="1" ht="182.25" customHeight="1">
      <c r="A432" s="12" t="s">
        <v>743</v>
      </c>
      <c r="B432" s="13">
        <v>5889039000125</v>
      </c>
      <c r="C432" s="14" t="s">
        <v>744</v>
      </c>
      <c r="D432" s="15" t="s">
        <v>21</v>
      </c>
      <c r="E432" s="16" t="s">
        <v>745</v>
      </c>
      <c r="F432" s="16" t="s">
        <v>746</v>
      </c>
      <c r="G432" s="17">
        <v>248000</v>
      </c>
      <c r="H432" s="17">
        <v>0</v>
      </c>
      <c r="I432" s="17">
        <v>0</v>
      </c>
      <c r="AG432" s="19"/>
    </row>
    <row r="433" spans="1:33" s="18" customFormat="1" ht="141" customHeight="1">
      <c r="A433" s="12" t="s">
        <v>736</v>
      </c>
      <c r="B433" s="13">
        <v>10705837000190</v>
      </c>
      <c r="C433" s="14" t="s">
        <v>747</v>
      </c>
      <c r="D433" s="15" t="s">
        <v>21</v>
      </c>
      <c r="E433" s="16" t="s">
        <v>22</v>
      </c>
      <c r="F433" s="16" t="s">
        <v>748</v>
      </c>
      <c r="G433" s="17">
        <v>190139.36</v>
      </c>
      <c r="H433" s="17">
        <v>101883.1</v>
      </c>
      <c r="I433" s="17">
        <v>101883.1</v>
      </c>
      <c r="AG433" s="19"/>
    </row>
    <row r="434" spans="1:33" s="18" customFormat="1" ht="49.5" customHeight="1">
      <c r="A434" s="12" t="s">
        <v>749</v>
      </c>
      <c r="B434" s="13">
        <v>52979199249</v>
      </c>
      <c r="C434" s="14" t="s">
        <v>750</v>
      </c>
      <c r="D434" s="15" t="s">
        <v>13</v>
      </c>
      <c r="E434" s="16" t="s">
        <v>99</v>
      </c>
      <c r="F434" s="16" t="s">
        <v>751</v>
      </c>
      <c r="G434" s="17">
        <v>2137.85</v>
      </c>
      <c r="H434" s="17">
        <v>0</v>
      </c>
      <c r="I434" s="17">
        <v>2137.85</v>
      </c>
      <c r="AG434" s="19"/>
    </row>
    <row r="435" spans="1:33" s="18" customFormat="1" ht="42.75" customHeight="1">
      <c r="A435" s="12" t="s">
        <v>467</v>
      </c>
      <c r="B435" s="13">
        <v>31515401200</v>
      </c>
      <c r="C435" s="14" t="s">
        <v>752</v>
      </c>
      <c r="D435" s="15" t="s">
        <v>13</v>
      </c>
      <c r="E435" s="16" t="s">
        <v>99</v>
      </c>
      <c r="F435" s="16" t="s">
        <v>753</v>
      </c>
      <c r="G435" s="17">
        <v>6413.55</v>
      </c>
      <c r="H435" s="17">
        <v>0</v>
      </c>
      <c r="I435" s="17">
        <v>6413.55</v>
      </c>
      <c r="AG435" s="19"/>
    </row>
    <row r="436" spans="1:33" s="18" customFormat="1" ht="47.25" customHeight="1">
      <c r="A436" s="12" t="s">
        <v>173</v>
      </c>
      <c r="B436" s="13">
        <v>57144567268</v>
      </c>
      <c r="C436" s="14" t="s">
        <v>752</v>
      </c>
      <c r="D436" s="15" t="s">
        <v>13</v>
      </c>
      <c r="E436" s="16" t="s">
        <v>99</v>
      </c>
      <c r="F436" s="16" t="s">
        <v>754</v>
      </c>
      <c r="G436" s="17">
        <v>6413.55</v>
      </c>
      <c r="H436" s="17">
        <v>0</v>
      </c>
      <c r="I436" s="17">
        <v>6413.55</v>
      </c>
      <c r="AG436" s="19"/>
    </row>
    <row r="437" spans="1:33" s="18" customFormat="1" ht="47.25" customHeight="1">
      <c r="A437" s="12" t="s">
        <v>215</v>
      </c>
      <c r="B437" s="13">
        <v>63813874249</v>
      </c>
      <c r="C437" s="14" t="s">
        <v>752</v>
      </c>
      <c r="D437" s="15" t="s">
        <v>13</v>
      </c>
      <c r="E437" s="16" t="s">
        <v>99</v>
      </c>
      <c r="F437" s="16" t="s">
        <v>755</v>
      </c>
      <c r="G437" s="17">
        <v>6413.55</v>
      </c>
      <c r="H437" s="17">
        <v>0</v>
      </c>
      <c r="I437" s="17">
        <v>6413.55</v>
      </c>
      <c r="AG437" s="19"/>
    </row>
    <row r="438" spans="1:33" s="18" customFormat="1" ht="47.25" customHeight="1">
      <c r="A438" s="12" t="s">
        <v>756</v>
      </c>
      <c r="B438" s="13">
        <v>41842391291</v>
      </c>
      <c r="C438" s="14" t="s">
        <v>757</v>
      </c>
      <c r="D438" s="15" t="s">
        <v>13</v>
      </c>
      <c r="E438" s="16" t="s">
        <v>99</v>
      </c>
      <c r="F438" s="16" t="s">
        <v>758</v>
      </c>
      <c r="G438" s="17">
        <v>4275.7</v>
      </c>
      <c r="H438" s="17">
        <v>0</v>
      </c>
      <c r="I438" s="17">
        <v>4275.7</v>
      </c>
      <c r="AG438" s="19"/>
    </row>
    <row r="439" spans="1:33" s="18" customFormat="1" ht="47.25" customHeight="1">
      <c r="A439" s="12" t="s">
        <v>175</v>
      </c>
      <c r="B439" s="13">
        <v>7618522200</v>
      </c>
      <c r="C439" s="14" t="s">
        <v>759</v>
      </c>
      <c r="D439" s="15" t="s">
        <v>13</v>
      </c>
      <c r="E439" s="16" t="s">
        <v>99</v>
      </c>
      <c r="F439" s="16" t="s">
        <v>760</v>
      </c>
      <c r="G439" s="17">
        <v>2565.12</v>
      </c>
      <c r="H439" s="17">
        <v>0</v>
      </c>
      <c r="I439" s="17">
        <v>2565.12</v>
      </c>
      <c r="AG439" s="19"/>
    </row>
    <row r="440" spans="1:33" s="18" customFormat="1" ht="47.25" customHeight="1">
      <c r="A440" s="12" t="s">
        <v>761</v>
      </c>
      <c r="B440" s="13">
        <v>27283470263</v>
      </c>
      <c r="C440" s="14" t="s">
        <v>762</v>
      </c>
      <c r="D440" s="15" t="s">
        <v>13</v>
      </c>
      <c r="E440" s="16" t="s">
        <v>99</v>
      </c>
      <c r="F440" s="16" t="s">
        <v>763</v>
      </c>
      <c r="G440" s="17">
        <v>1563.16</v>
      </c>
      <c r="H440" s="17">
        <v>0</v>
      </c>
      <c r="I440" s="17">
        <v>1563.16</v>
      </c>
      <c r="AG440" s="19"/>
    </row>
    <row r="441" spans="1:33" s="18" customFormat="1" ht="47.25" customHeight="1">
      <c r="A441" s="12" t="s">
        <v>764</v>
      </c>
      <c r="B441" s="13">
        <v>38477858268</v>
      </c>
      <c r="C441" s="14" t="s">
        <v>765</v>
      </c>
      <c r="D441" s="15" t="s">
        <v>13</v>
      </c>
      <c r="E441" s="16" t="s">
        <v>99</v>
      </c>
      <c r="F441" s="16" t="s">
        <v>766</v>
      </c>
      <c r="G441" s="17">
        <v>1563.16</v>
      </c>
      <c r="H441" s="17">
        <v>0</v>
      </c>
      <c r="I441" s="17">
        <v>1563.16</v>
      </c>
      <c r="AG441" s="19"/>
    </row>
    <row r="442" spans="1:33" s="18" customFormat="1" ht="47.25" customHeight="1">
      <c r="A442" s="12" t="s">
        <v>767</v>
      </c>
      <c r="B442" s="13">
        <v>21533342253</v>
      </c>
      <c r="C442" s="14" t="s">
        <v>768</v>
      </c>
      <c r="D442" s="15" t="s">
        <v>13</v>
      </c>
      <c r="E442" s="16" t="s">
        <v>99</v>
      </c>
      <c r="F442" s="16" t="s">
        <v>769</v>
      </c>
      <c r="G442" s="17">
        <v>1645.44</v>
      </c>
      <c r="H442" s="17">
        <v>0</v>
      </c>
      <c r="I442" s="17">
        <v>1645.44</v>
      </c>
      <c r="AG442" s="19"/>
    </row>
    <row r="443" spans="1:33" s="18" customFormat="1" ht="97.5" customHeight="1">
      <c r="A443" s="12" t="s">
        <v>770</v>
      </c>
      <c r="B443" s="13">
        <v>2558157000162</v>
      </c>
      <c r="C443" s="14" t="s">
        <v>771</v>
      </c>
      <c r="D443" s="15" t="s">
        <v>21</v>
      </c>
      <c r="E443" s="16" t="s">
        <v>745</v>
      </c>
      <c r="F443" s="16" t="s">
        <v>772</v>
      </c>
      <c r="G443" s="17">
        <v>27030.4</v>
      </c>
      <c r="H443" s="17">
        <v>0</v>
      </c>
      <c r="I443" s="17">
        <v>0</v>
      </c>
      <c r="AG443" s="19"/>
    </row>
    <row r="444" spans="1:33" s="18" customFormat="1" ht="95.25" customHeight="1">
      <c r="A444" s="12" t="s">
        <v>72</v>
      </c>
      <c r="B444" s="13">
        <v>2037069000115</v>
      </c>
      <c r="C444" s="14" t="s">
        <v>773</v>
      </c>
      <c r="D444" s="15" t="s">
        <v>21</v>
      </c>
      <c r="E444" s="16" t="s">
        <v>22</v>
      </c>
      <c r="F444" s="16" t="s">
        <v>774</v>
      </c>
      <c r="G444" s="17">
        <v>214800</v>
      </c>
      <c r="H444" s="17">
        <v>45645</v>
      </c>
      <c r="I444" s="17">
        <v>45645</v>
      </c>
      <c r="AG444" s="19"/>
    </row>
    <row r="445" spans="1:33" s="18" customFormat="1" ht="47.25" customHeight="1">
      <c r="A445" s="12" t="s">
        <v>463</v>
      </c>
      <c r="B445" s="13">
        <v>43719996204</v>
      </c>
      <c r="C445" s="14" t="s">
        <v>775</v>
      </c>
      <c r="D445" s="15" t="s">
        <v>13</v>
      </c>
      <c r="E445" s="16" t="s">
        <v>99</v>
      </c>
      <c r="F445" s="16" t="s">
        <v>776</v>
      </c>
      <c r="G445" s="17">
        <v>1172.3700000000001</v>
      </c>
      <c r="H445" s="17">
        <v>0</v>
      </c>
      <c r="I445" s="17">
        <v>1172.3700000000001</v>
      </c>
      <c r="AG445" s="19"/>
    </row>
    <row r="446" spans="1:33" s="18" customFormat="1" ht="47.25" customHeight="1">
      <c r="A446" s="12" t="s">
        <v>465</v>
      </c>
      <c r="B446" s="13">
        <v>74092049234</v>
      </c>
      <c r="C446" s="14" t="s">
        <v>777</v>
      </c>
      <c r="D446" s="15" t="s">
        <v>13</v>
      </c>
      <c r="E446" s="16" t="s">
        <v>99</v>
      </c>
      <c r="F446" s="16" t="s">
        <v>778</v>
      </c>
      <c r="G446" s="17">
        <v>1282.71</v>
      </c>
      <c r="H446" s="17">
        <v>0</v>
      </c>
      <c r="I446" s="17">
        <v>1282.71</v>
      </c>
      <c r="AG446" s="19"/>
    </row>
    <row r="447" spans="1:33" s="18" customFormat="1" ht="63" customHeight="1">
      <c r="A447" s="12" t="s">
        <v>779</v>
      </c>
      <c r="B447" s="13">
        <v>92547982234</v>
      </c>
      <c r="C447" s="14" t="s">
        <v>780</v>
      </c>
      <c r="D447" s="15" t="s">
        <v>13</v>
      </c>
      <c r="E447" s="16" t="s">
        <v>99</v>
      </c>
      <c r="F447" s="16" t="s">
        <v>781</v>
      </c>
      <c r="G447" s="17">
        <v>1480.89</v>
      </c>
      <c r="H447" s="17">
        <v>0</v>
      </c>
      <c r="I447" s="17">
        <v>1480.89</v>
      </c>
      <c r="AG447" s="19"/>
    </row>
    <row r="448" spans="1:33" s="18" customFormat="1" ht="47.25" customHeight="1">
      <c r="A448" s="12" t="s">
        <v>154</v>
      </c>
      <c r="B448" s="13">
        <v>4153748000185</v>
      </c>
      <c r="C448" s="14" t="s">
        <v>782</v>
      </c>
      <c r="D448" s="15" t="s">
        <v>13</v>
      </c>
      <c r="E448" s="16" t="s">
        <v>99</v>
      </c>
      <c r="F448" s="16" t="s">
        <v>783</v>
      </c>
      <c r="G448" s="17">
        <v>96436.36</v>
      </c>
      <c r="H448" s="17">
        <v>0</v>
      </c>
      <c r="I448" s="17">
        <v>96436.36</v>
      </c>
      <c r="AG448" s="19"/>
    </row>
    <row r="449" spans="1:33" s="18" customFormat="1" ht="47.25" customHeight="1">
      <c r="A449" s="12" t="s">
        <v>784</v>
      </c>
      <c r="B449" s="13">
        <v>34548883000190</v>
      </c>
      <c r="C449" s="14" t="s">
        <v>785</v>
      </c>
      <c r="D449" s="15" t="s">
        <v>21</v>
      </c>
      <c r="E449" s="16" t="s">
        <v>14</v>
      </c>
      <c r="F449" s="16" t="s">
        <v>786</v>
      </c>
      <c r="G449" s="17">
        <v>958</v>
      </c>
      <c r="H449" s="17">
        <v>0</v>
      </c>
      <c r="I449" s="17">
        <v>958</v>
      </c>
      <c r="AG449" s="19"/>
    </row>
    <row r="450" spans="1:33" s="18" customFormat="1" ht="66.75" customHeight="1">
      <c r="A450" s="12" t="s">
        <v>787</v>
      </c>
      <c r="B450" s="13">
        <v>5491663000170</v>
      </c>
      <c r="C450" s="14" t="s">
        <v>788</v>
      </c>
      <c r="D450" s="15" t="s">
        <v>21</v>
      </c>
      <c r="E450" s="16" t="s">
        <v>745</v>
      </c>
      <c r="F450" s="16" t="s">
        <v>789</v>
      </c>
      <c r="G450" s="17">
        <v>331</v>
      </c>
      <c r="H450" s="17">
        <v>0</v>
      </c>
      <c r="I450" s="17">
        <v>0</v>
      </c>
      <c r="AG450" s="19"/>
    </row>
    <row r="451" spans="1:33" s="18" customFormat="1" ht="47.25" customHeight="1">
      <c r="A451" s="12" t="s">
        <v>790</v>
      </c>
      <c r="B451" s="13">
        <v>3023261000115</v>
      </c>
      <c r="C451" s="14" t="s">
        <v>791</v>
      </c>
      <c r="D451" s="15" t="s">
        <v>21</v>
      </c>
      <c r="E451" s="16" t="s">
        <v>745</v>
      </c>
      <c r="F451" s="16" t="s">
        <v>792</v>
      </c>
      <c r="G451" s="17">
        <v>584</v>
      </c>
      <c r="H451" s="17">
        <v>0</v>
      </c>
      <c r="I451" s="17">
        <v>0</v>
      </c>
      <c r="AG451" s="19"/>
    </row>
    <row r="452" spans="1:33" s="18" customFormat="1" ht="47.25" customHeight="1">
      <c r="A452" s="12" t="s">
        <v>790</v>
      </c>
      <c r="B452" s="13">
        <v>3023261000115</v>
      </c>
      <c r="C452" s="14" t="s">
        <v>793</v>
      </c>
      <c r="D452" s="15" t="s">
        <v>21</v>
      </c>
      <c r="E452" s="16" t="s">
        <v>745</v>
      </c>
      <c r="F452" s="16" t="s">
        <v>794</v>
      </c>
      <c r="G452" s="17">
        <v>4760</v>
      </c>
      <c r="H452" s="17">
        <v>0</v>
      </c>
      <c r="I452" s="17">
        <v>0</v>
      </c>
      <c r="AG452" s="19"/>
    </row>
    <row r="453" spans="1:33" s="18" customFormat="1" ht="47.25" customHeight="1">
      <c r="A453" s="12" t="s">
        <v>154</v>
      </c>
      <c r="B453" s="13">
        <v>4153748000185</v>
      </c>
      <c r="C453" s="14" t="s">
        <v>795</v>
      </c>
      <c r="D453" s="15" t="s">
        <v>13</v>
      </c>
      <c r="E453" s="16" t="s">
        <v>99</v>
      </c>
      <c r="F453" s="16" t="s">
        <v>796</v>
      </c>
      <c r="G453" s="17">
        <v>1092636.5</v>
      </c>
      <c r="H453" s="17">
        <v>0</v>
      </c>
      <c r="I453" s="17">
        <v>1092636.5</v>
      </c>
      <c r="AG453" s="19"/>
    </row>
    <row r="454" spans="1:33" s="18" customFormat="1" ht="47.25" customHeight="1">
      <c r="A454" s="12" t="s">
        <v>187</v>
      </c>
      <c r="B454" s="13" t="s">
        <v>188</v>
      </c>
      <c r="C454" s="14" t="s">
        <v>219</v>
      </c>
      <c r="D454" s="15" t="s">
        <v>13</v>
      </c>
      <c r="E454" s="16" t="s">
        <v>99</v>
      </c>
      <c r="F454" s="16" t="s">
        <v>797</v>
      </c>
      <c r="G454" s="17">
        <v>3253.68</v>
      </c>
      <c r="H454" s="17">
        <v>0</v>
      </c>
      <c r="I454" s="17">
        <v>3253.68</v>
      </c>
      <c r="AG454" s="19"/>
    </row>
    <row r="455" spans="1:33" s="18" customFormat="1" ht="47.25" customHeight="1">
      <c r="A455" s="12" t="s">
        <v>187</v>
      </c>
      <c r="B455" s="13" t="s">
        <v>188</v>
      </c>
      <c r="C455" s="14" t="s">
        <v>219</v>
      </c>
      <c r="D455" s="15" t="s">
        <v>13</v>
      </c>
      <c r="E455" s="16" t="s">
        <v>99</v>
      </c>
      <c r="F455" s="16" t="s">
        <v>798</v>
      </c>
      <c r="G455" s="17">
        <v>2169.12</v>
      </c>
      <c r="H455" s="17">
        <v>0</v>
      </c>
      <c r="I455" s="17">
        <v>2169.12</v>
      </c>
      <c r="AG455" s="19"/>
    </row>
    <row r="456" spans="1:33" s="18" customFormat="1" ht="47.25" customHeight="1">
      <c r="A456" s="12" t="s">
        <v>148</v>
      </c>
      <c r="B456" s="13">
        <v>5610079000196</v>
      </c>
      <c r="C456" s="14" t="s">
        <v>799</v>
      </c>
      <c r="D456" s="15" t="s">
        <v>13</v>
      </c>
      <c r="E456" s="16" t="s">
        <v>99</v>
      </c>
      <c r="F456" s="16" t="s">
        <v>800</v>
      </c>
      <c r="G456" s="17">
        <v>186.23</v>
      </c>
      <c r="H456" s="17">
        <v>0</v>
      </c>
      <c r="I456" s="17">
        <v>186.23</v>
      </c>
      <c r="AG456" s="19"/>
    </row>
    <row r="457" spans="1:33" s="18" customFormat="1" ht="47.25" customHeight="1">
      <c r="A457" s="12" t="s">
        <v>84</v>
      </c>
      <c r="B457" s="13">
        <v>5047556000157</v>
      </c>
      <c r="C457" s="14" t="s">
        <v>801</v>
      </c>
      <c r="D457" s="15" t="s">
        <v>21</v>
      </c>
      <c r="E457" s="16" t="s">
        <v>745</v>
      </c>
      <c r="F457" s="16" t="s">
        <v>802</v>
      </c>
      <c r="G457" s="17">
        <v>11400</v>
      </c>
      <c r="H457" s="17">
        <v>0</v>
      </c>
      <c r="I457" s="17">
        <v>0</v>
      </c>
      <c r="AG457" s="19"/>
    </row>
    <row r="458" spans="1:33" s="18" customFormat="1" ht="47.25" customHeight="1">
      <c r="A458" s="12" t="s">
        <v>84</v>
      </c>
      <c r="B458" s="13">
        <v>5047556000157</v>
      </c>
      <c r="C458" s="14" t="s">
        <v>803</v>
      </c>
      <c r="D458" s="15" t="s">
        <v>21</v>
      </c>
      <c r="E458" s="16" t="s">
        <v>745</v>
      </c>
      <c r="F458" s="16" t="s">
        <v>804</v>
      </c>
      <c r="G458" s="17">
        <v>82250</v>
      </c>
      <c r="H458" s="17">
        <v>0</v>
      </c>
      <c r="I458" s="17">
        <v>0</v>
      </c>
      <c r="AG458" s="19"/>
    </row>
    <row r="459" spans="1:33" s="18" customFormat="1" ht="47.25" customHeight="1">
      <c r="A459" s="12" t="s">
        <v>805</v>
      </c>
      <c r="B459" s="13">
        <v>40620098000102</v>
      </c>
      <c r="C459" s="14" t="s">
        <v>803</v>
      </c>
      <c r="D459" s="15" t="s">
        <v>21</v>
      </c>
      <c r="E459" s="16" t="s">
        <v>745</v>
      </c>
      <c r="F459" s="16" t="s">
        <v>806</v>
      </c>
      <c r="G459" s="17">
        <v>133400</v>
      </c>
      <c r="H459" s="17">
        <v>0</v>
      </c>
      <c r="I459" s="17">
        <v>0</v>
      </c>
      <c r="AG459" s="19"/>
    </row>
    <row r="460" spans="1:33" s="18" customFormat="1" ht="66.75" customHeight="1">
      <c r="A460" s="12" t="s">
        <v>805</v>
      </c>
      <c r="B460" s="13">
        <v>40620098000102</v>
      </c>
      <c r="C460" s="14" t="s">
        <v>807</v>
      </c>
      <c r="D460" s="15" t="s">
        <v>21</v>
      </c>
      <c r="E460" s="16" t="s">
        <v>745</v>
      </c>
      <c r="F460" s="16" t="s">
        <v>808</v>
      </c>
      <c r="G460" s="17">
        <v>5935</v>
      </c>
      <c r="H460" s="17">
        <v>0</v>
      </c>
      <c r="I460" s="17">
        <v>0</v>
      </c>
      <c r="AG460" s="19"/>
    </row>
    <row r="461" spans="1:33" s="18" customFormat="1" ht="47.25" customHeight="1">
      <c r="A461" s="12" t="s">
        <v>809</v>
      </c>
      <c r="B461" s="13">
        <v>16596849000100</v>
      </c>
      <c r="C461" s="14" t="s">
        <v>803</v>
      </c>
      <c r="D461" s="15" t="s">
        <v>21</v>
      </c>
      <c r="E461" s="16" t="s">
        <v>745</v>
      </c>
      <c r="F461" s="16" t="s">
        <v>810</v>
      </c>
      <c r="G461" s="17">
        <v>31180</v>
      </c>
      <c r="H461" s="17">
        <v>0</v>
      </c>
      <c r="I461" s="17">
        <v>0</v>
      </c>
      <c r="AG461" s="19"/>
    </row>
    <row r="462" spans="1:33" s="18" customFormat="1" ht="47.25" customHeight="1">
      <c r="A462" s="12" t="s">
        <v>811</v>
      </c>
      <c r="B462" s="13">
        <v>22436480249</v>
      </c>
      <c r="C462" s="14" t="s">
        <v>812</v>
      </c>
      <c r="D462" s="15" t="s">
        <v>13</v>
      </c>
      <c r="E462" s="16" t="s">
        <v>99</v>
      </c>
      <c r="F462" s="16" t="s">
        <v>813</v>
      </c>
      <c r="G462" s="17">
        <v>742.5</v>
      </c>
      <c r="H462" s="17">
        <v>0</v>
      </c>
      <c r="I462" s="17">
        <v>742.5</v>
      </c>
      <c r="AG462" s="19"/>
    </row>
    <row r="463" spans="1:33" s="18" customFormat="1" ht="47.25" customHeight="1">
      <c r="A463" s="12" t="s">
        <v>154</v>
      </c>
      <c r="B463" s="13">
        <v>4153748000185</v>
      </c>
      <c r="C463" s="14" t="s">
        <v>814</v>
      </c>
      <c r="D463" s="15" t="s">
        <v>13</v>
      </c>
      <c r="E463" s="16" t="s">
        <v>99</v>
      </c>
      <c r="F463" s="16" t="s">
        <v>815</v>
      </c>
      <c r="G463" s="17">
        <v>3400</v>
      </c>
      <c r="H463" s="17">
        <v>0</v>
      </c>
      <c r="I463" s="17">
        <v>3400</v>
      </c>
      <c r="AG463" s="19"/>
    </row>
    <row r="464" spans="1:33" s="18" customFormat="1" ht="47.25" customHeight="1">
      <c r="A464" s="12" t="s">
        <v>816</v>
      </c>
      <c r="B464" s="13">
        <v>1259682000114</v>
      </c>
      <c r="C464" s="14" t="s">
        <v>817</v>
      </c>
      <c r="D464" s="15" t="s">
        <v>21</v>
      </c>
      <c r="E464" s="16" t="s">
        <v>745</v>
      </c>
      <c r="F464" s="16" t="s">
        <v>818</v>
      </c>
      <c r="G464" s="17">
        <v>890</v>
      </c>
      <c r="H464" s="17">
        <v>0</v>
      </c>
      <c r="I464" s="17">
        <v>0</v>
      </c>
      <c r="AG464" s="19"/>
    </row>
    <row r="465" spans="1:33" s="18" customFormat="1" ht="47.25" customHeight="1">
      <c r="A465" s="12" t="s">
        <v>816</v>
      </c>
      <c r="B465" s="13">
        <v>1259682000114</v>
      </c>
      <c r="C465" s="14" t="s">
        <v>817</v>
      </c>
      <c r="D465" s="15" t="s">
        <v>21</v>
      </c>
      <c r="E465" s="16" t="s">
        <v>745</v>
      </c>
      <c r="F465" s="16" t="s">
        <v>819</v>
      </c>
      <c r="G465" s="17">
        <v>2603.44</v>
      </c>
      <c r="H465" s="17">
        <v>0</v>
      </c>
      <c r="I465" s="17">
        <v>0</v>
      </c>
      <c r="AG465" s="19"/>
    </row>
    <row r="466" spans="1:33" s="18" customFormat="1" ht="47.25" customHeight="1">
      <c r="A466" s="12" t="s">
        <v>820</v>
      </c>
      <c r="B466" s="13">
        <v>22801116000162</v>
      </c>
      <c r="C466" s="14" t="s">
        <v>817</v>
      </c>
      <c r="D466" s="15" t="s">
        <v>21</v>
      </c>
      <c r="E466" s="16" t="s">
        <v>745</v>
      </c>
      <c r="F466" s="16" t="s">
        <v>821</v>
      </c>
      <c r="G466" s="17">
        <v>9000</v>
      </c>
      <c r="H466" s="17">
        <v>9000</v>
      </c>
      <c r="I466" s="17">
        <v>9000</v>
      </c>
      <c r="AG466" s="19"/>
    </row>
    <row r="467" spans="1:33" s="18" customFormat="1" ht="47.25" customHeight="1">
      <c r="A467" s="12" t="s">
        <v>790</v>
      </c>
      <c r="B467" s="13">
        <v>3023261000115</v>
      </c>
      <c r="C467" s="14" t="s">
        <v>793</v>
      </c>
      <c r="D467" s="15" t="s">
        <v>21</v>
      </c>
      <c r="E467" s="16" t="s">
        <v>745</v>
      </c>
      <c r="F467" s="16" t="s">
        <v>822</v>
      </c>
      <c r="G467" s="17">
        <v>3699</v>
      </c>
      <c r="H467" s="17">
        <v>0</v>
      </c>
      <c r="I467" s="17">
        <v>0</v>
      </c>
      <c r="AG467" s="19"/>
    </row>
    <row r="468" spans="1:33" s="18" customFormat="1" ht="47.25" customHeight="1">
      <c r="A468" s="12" t="s">
        <v>823</v>
      </c>
      <c r="B468" s="13">
        <v>3954780000105</v>
      </c>
      <c r="C468" s="14" t="s">
        <v>793</v>
      </c>
      <c r="D468" s="15" t="s">
        <v>21</v>
      </c>
      <c r="E468" s="16" t="s">
        <v>745</v>
      </c>
      <c r="F468" s="16" t="s">
        <v>824</v>
      </c>
      <c r="G468" s="17">
        <v>214</v>
      </c>
      <c r="H468" s="17">
        <v>0</v>
      </c>
      <c r="I468" s="17">
        <v>0</v>
      </c>
      <c r="AG468" s="19"/>
    </row>
    <row r="469" spans="1:33" s="18" customFormat="1" ht="61.5" customHeight="1">
      <c r="A469" s="12" t="s">
        <v>825</v>
      </c>
      <c r="B469" s="13">
        <v>59104760000191</v>
      </c>
      <c r="C469" s="14" t="s">
        <v>826</v>
      </c>
      <c r="D469" s="15" t="s">
        <v>21</v>
      </c>
      <c r="E469" s="16" t="s">
        <v>745</v>
      </c>
      <c r="F469" s="16" t="s">
        <v>827</v>
      </c>
      <c r="G469" s="17">
        <v>782500</v>
      </c>
      <c r="H469" s="17">
        <v>0</v>
      </c>
      <c r="I469" s="17">
        <v>0</v>
      </c>
      <c r="AG469" s="19"/>
    </row>
    <row r="470" spans="1:33" s="18" customFormat="1" ht="67.5" customHeight="1">
      <c r="A470" s="12" t="s">
        <v>828</v>
      </c>
      <c r="B470" s="13">
        <v>9340232000163</v>
      </c>
      <c r="C470" s="14" t="s">
        <v>826</v>
      </c>
      <c r="D470" s="15" t="s">
        <v>21</v>
      </c>
      <c r="E470" s="16" t="s">
        <v>745</v>
      </c>
      <c r="F470" s="16" t="s">
        <v>829</v>
      </c>
      <c r="G470" s="17">
        <v>185000</v>
      </c>
      <c r="H470" s="17">
        <v>0</v>
      </c>
      <c r="I470" s="17">
        <v>0</v>
      </c>
      <c r="AG470" s="19"/>
    </row>
    <row r="471" spans="1:33" s="18" customFormat="1" ht="47.25" customHeight="1">
      <c r="A471" s="12" t="s">
        <v>511</v>
      </c>
      <c r="B471" s="13">
        <v>78126950001126</v>
      </c>
      <c r="C471" s="14" t="s">
        <v>830</v>
      </c>
      <c r="D471" s="15" t="s">
        <v>21</v>
      </c>
      <c r="E471" s="16" t="s">
        <v>745</v>
      </c>
      <c r="F471" s="16" t="s">
        <v>831</v>
      </c>
      <c r="G471" s="17">
        <v>9450</v>
      </c>
      <c r="H471" s="17">
        <v>0</v>
      </c>
      <c r="I471" s="17">
        <v>0</v>
      </c>
      <c r="AG471" s="19"/>
    </row>
    <row r="472" spans="1:33" s="18" customFormat="1" ht="47.25" customHeight="1">
      <c r="A472" s="12" t="s">
        <v>832</v>
      </c>
      <c r="B472" s="13">
        <v>43843042268</v>
      </c>
      <c r="C472" s="14" t="s">
        <v>833</v>
      </c>
      <c r="D472" s="15" t="s">
        <v>13</v>
      </c>
      <c r="E472" s="16" t="s">
        <v>99</v>
      </c>
      <c r="F472" s="16" t="s">
        <v>834</v>
      </c>
      <c r="G472" s="17">
        <v>1563.16</v>
      </c>
      <c r="H472" s="17">
        <v>0</v>
      </c>
      <c r="I472" s="17">
        <v>1563.16</v>
      </c>
      <c r="AG472" s="19"/>
    </row>
    <row r="473" spans="1:33" s="18" customFormat="1" ht="47.25" customHeight="1">
      <c r="A473" s="12" t="s">
        <v>835</v>
      </c>
      <c r="B473" s="13">
        <v>31331009200</v>
      </c>
      <c r="C473" s="14" t="s">
        <v>836</v>
      </c>
      <c r="D473" s="15" t="s">
        <v>13</v>
      </c>
      <c r="E473" s="16" t="s">
        <v>99</v>
      </c>
      <c r="F473" s="16" t="s">
        <v>837</v>
      </c>
      <c r="G473" s="17">
        <v>1485</v>
      </c>
      <c r="H473" s="17">
        <v>0</v>
      </c>
      <c r="I473" s="17">
        <v>1485</v>
      </c>
      <c r="AG473" s="19"/>
    </row>
    <row r="474" spans="1:33" s="18" customFormat="1" ht="47.25" customHeight="1">
      <c r="A474" s="12" t="s">
        <v>475</v>
      </c>
      <c r="B474" s="13">
        <v>18148334803</v>
      </c>
      <c r="C474" s="14" t="s">
        <v>838</v>
      </c>
      <c r="D474" s="15" t="s">
        <v>13</v>
      </c>
      <c r="E474" s="16" t="s">
        <v>99</v>
      </c>
      <c r="F474" s="16" t="s">
        <v>839</v>
      </c>
      <c r="G474" s="17">
        <v>1113.75</v>
      </c>
      <c r="H474" s="17">
        <v>0</v>
      </c>
      <c r="I474" s="17">
        <v>1113.75</v>
      </c>
      <c r="AG474" s="19"/>
    </row>
    <row r="475" spans="1:33" s="18" customFormat="1" ht="47.25" customHeight="1">
      <c r="A475" s="12" t="s">
        <v>840</v>
      </c>
      <c r="B475" s="13">
        <v>44501021268</v>
      </c>
      <c r="C475" s="14" t="s">
        <v>841</v>
      </c>
      <c r="D475" s="15" t="s">
        <v>13</v>
      </c>
      <c r="E475" s="16" t="s">
        <v>99</v>
      </c>
      <c r="F475" s="16" t="s">
        <v>842</v>
      </c>
      <c r="G475" s="17">
        <v>427.57</v>
      </c>
      <c r="H475" s="17">
        <v>0</v>
      </c>
      <c r="I475" s="17">
        <v>427.57</v>
      </c>
      <c r="AG475" s="19"/>
    </row>
    <row r="476" spans="1:33" s="18" customFormat="1" ht="47.25" customHeight="1">
      <c r="A476" s="12" t="s">
        <v>843</v>
      </c>
      <c r="B476" s="13">
        <v>20289759000143</v>
      </c>
      <c r="C476" s="14" t="s">
        <v>844</v>
      </c>
      <c r="D476" s="15" t="s">
        <v>21</v>
      </c>
      <c r="E476" s="16" t="s">
        <v>14</v>
      </c>
      <c r="F476" s="16" t="s">
        <v>845</v>
      </c>
      <c r="G476" s="17">
        <v>4043</v>
      </c>
      <c r="H476" s="17">
        <v>4043</v>
      </c>
      <c r="I476" s="17">
        <v>4043</v>
      </c>
      <c r="AG476" s="19"/>
    </row>
    <row r="477" spans="1:33" s="18" customFormat="1" ht="47.25" customHeight="1">
      <c r="A477" s="12" t="s">
        <v>846</v>
      </c>
      <c r="B477" s="13">
        <v>9392548000107</v>
      </c>
      <c r="C477" s="14" t="s">
        <v>847</v>
      </c>
      <c r="D477" s="15" t="s">
        <v>21</v>
      </c>
      <c r="E477" s="16" t="s">
        <v>14</v>
      </c>
      <c r="F477" s="16" t="s">
        <v>848</v>
      </c>
      <c r="G477" s="17">
        <v>1872</v>
      </c>
      <c r="H477" s="17">
        <v>0</v>
      </c>
      <c r="I477" s="17">
        <v>0</v>
      </c>
      <c r="AG477" s="19"/>
    </row>
    <row r="478" spans="1:33" s="18" customFormat="1" ht="65.25" customHeight="1">
      <c r="A478" s="12" t="s">
        <v>849</v>
      </c>
      <c r="B478" s="13">
        <v>2322438000111</v>
      </c>
      <c r="C478" s="14" t="s">
        <v>850</v>
      </c>
      <c r="D478" s="15" t="s">
        <v>13</v>
      </c>
      <c r="E478" s="16" t="s">
        <v>43</v>
      </c>
      <c r="F478" s="16" t="s">
        <v>851</v>
      </c>
      <c r="G478" s="17">
        <v>250</v>
      </c>
      <c r="H478" s="17">
        <v>0</v>
      </c>
      <c r="I478" s="17">
        <v>0</v>
      </c>
      <c r="AG478" s="19"/>
    </row>
    <row r="479" spans="1:33" s="18" customFormat="1" ht="47.25" customHeight="1">
      <c r="A479" s="12" t="s">
        <v>101</v>
      </c>
      <c r="B479" s="13">
        <v>4247441000143</v>
      </c>
      <c r="C479" s="14" t="s">
        <v>852</v>
      </c>
      <c r="D479" s="15" t="s">
        <v>13</v>
      </c>
      <c r="E479" s="16" t="s">
        <v>99</v>
      </c>
      <c r="F479" s="16" t="s">
        <v>853</v>
      </c>
      <c r="G479" s="17">
        <v>21085.86</v>
      </c>
      <c r="H479" s="17">
        <v>0</v>
      </c>
      <c r="I479" s="17">
        <v>0</v>
      </c>
      <c r="AG479" s="19"/>
    </row>
    <row r="480" spans="1:33" s="18" customFormat="1" ht="47.25" customHeight="1">
      <c r="A480" s="12" t="s">
        <v>97</v>
      </c>
      <c r="B480" s="13">
        <v>4628335000100</v>
      </c>
      <c r="C480" s="14" t="s">
        <v>854</v>
      </c>
      <c r="D480" s="15" t="s">
        <v>13</v>
      </c>
      <c r="E480" s="16" t="s">
        <v>99</v>
      </c>
      <c r="F480" s="16" t="s">
        <v>855</v>
      </c>
      <c r="G480" s="17">
        <v>15250.85</v>
      </c>
      <c r="H480" s="17">
        <v>0</v>
      </c>
      <c r="I480" s="17">
        <v>0</v>
      </c>
      <c r="AG480" s="19"/>
    </row>
    <row r="481" spans="1:33" s="18" customFormat="1" ht="47.25" customHeight="1">
      <c r="A481" s="12" t="s">
        <v>116</v>
      </c>
      <c r="B481" s="13">
        <v>5830872000109</v>
      </c>
      <c r="C481" s="14" t="s">
        <v>856</v>
      </c>
      <c r="D481" s="15" t="s">
        <v>13</v>
      </c>
      <c r="E481" s="16" t="s">
        <v>99</v>
      </c>
      <c r="F481" s="16" t="s">
        <v>857</v>
      </c>
      <c r="G481" s="17">
        <v>17066.28</v>
      </c>
      <c r="H481" s="17">
        <v>0</v>
      </c>
      <c r="I481" s="17">
        <v>0</v>
      </c>
      <c r="AG481" s="19"/>
    </row>
    <row r="482" spans="1:33" s="18" customFormat="1" ht="47.25" customHeight="1">
      <c r="A482" s="12" t="s">
        <v>143</v>
      </c>
      <c r="B482" s="13">
        <v>4406195000125</v>
      </c>
      <c r="C482" s="14" t="s">
        <v>858</v>
      </c>
      <c r="D482" s="15" t="s">
        <v>13</v>
      </c>
      <c r="E482" s="16" t="s">
        <v>99</v>
      </c>
      <c r="F482" s="16" t="s">
        <v>859</v>
      </c>
      <c r="G482" s="17">
        <v>220.3</v>
      </c>
      <c r="H482" s="17">
        <v>0</v>
      </c>
      <c r="I482" s="17">
        <v>220.3</v>
      </c>
      <c r="AG482" s="19"/>
    </row>
    <row r="483" spans="1:33" s="18" customFormat="1" ht="47.25" customHeight="1">
      <c r="A483" s="12" t="s">
        <v>163</v>
      </c>
      <c r="B483" s="13">
        <v>63123576272</v>
      </c>
      <c r="C483" s="14" t="s">
        <v>860</v>
      </c>
      <c r="D483" s="15" t="s">
        <v>13</v>
      </c>
      <c r="E483" s="16" t="s">
        <v>99</v>
      </c>
      <c r="F483" s="16" t="s">
        <v>861</v>
      </c>
      <c r="G483" s="17">
        <v>2137.85</v>
      </c>
      <c r="H483" s="17">
        <v>0</v>
      </c>
      <c r="I483" s="17">
        <v>2137.85</v>
      </c>
      <c r="AG483" s="19"/>
    </row>
    <row r="484" spans="1:33" s="18" customFormat="1" ht="47.25" customHeight="1">
      <c r="A484" s="12" t="s">
        <v>862</v>
      </c>
      <c r="B484" s="13">
        <v>40249484234</v>
      </c>
      <c r="C484" s="14" t="s">
        <v>860</v>
      </c>
      <c r="D484" s="15" t="s">
        <v>13</v>
      </c>
      <c r="E484" s="16" t="s">
        <v>99</v>
      </c>
      <c r="F484" s="16" t="s">
        <v>863</v>
      </c>
      <c r="G484" s="17">
        <v>2137.85</v>
      </c>
      <c r="H484" s="17">
        <v>0</v>
      </c>
      <c r="I484" s="17">
        <v>2137.85</v>
      </c>
      <c r="AG484" s="19"/>
    </row>
    <row r="485" spans="1:33" s="18" customFormat="1" ht="47.25" customHeight="1">
      <c r="A485" s="12" t="s">
        <v>348</v>
      </c>
      <c r="B485" s="13">
        <v>34288970210</v>
      </c>
      <c r="C485" s="14" t="s">
        <v>864</v>
      </c>
      <c r="D485" s="15" t="s">
        <v>13</v>
      </c>
      <c r="E485" s="16" t="s">
        <v>99</v>
      </c>
      <c r="F485" s="16" t="s">
        <v>865</v>
      </c>
      <c r="G485" s="17">
        <v>1645.44</v>
      </c>
      <c r="H485" s="17">
        <v>0</v>
      </c>
      <c r="I485" s="17">
        <v>1645.44</v>
      </c>
      <c r="AG485" s="19"/>
    </row>
    <row r="486" spans="1:33" s="18" customFormat="1" ht="47.25" customHeight="1">
      <c r="A486" s="12" t="s">
        <v>866</v>
      </c>
      <c r="B486" s="13">
        <v>23861690225</v>
      </c>
      <c r="C486" s="14" t="s">
        <v>867</v>
      </c>
      <c r="D486" s="15" t="s">
        <v>13</v>
      </c>
      <c r="E486" s="16" t="s">
        <v>99</v>
      </c>
      <c r="F486" s="16" t="s">
        <v>868</v>
      </c>
      <c r="G486" s="17">
        <v>2344.7400000000002</v>
      </c>
      <c r="H486" s="17">
        <v>0</v>
      </c>
      <c r="I486" s="17">
        <v>2344.7400000000002</v>
      </c>
      <c r="AG486" s="19"/>
    </row>
    <row r="487" spans="1:33" s="18" customFormat="1" ht="69.75" customHeight="1">
      <c r="A487" s="12" t="s">
        <v>869</v>
      </c>
      <c r="B487" s="13">
        <v>33528004215</v>
      </c>
      <c r="C487" s="14" t="s">
        <v>870</v>
      </c>
      <c r="D487" s="15" t="s">
        <v>13</v>
      </c>
      <c r="E487" s="16" t="s">
        <v>99</v>
      </c>
      <c r="F487" s="16" t="s">
        <v>871</v>
      </c>
      <c r="G487" s="17">
        <v>2344.7400000000002</v>
      </c>
      <c r="H487" s="17">
        <v>0</v>
      </c>
      <c r="I487" s="17">
        <v>2344.7400000000002</v>
      </c>
      <c r="AG487" s="19"/>
    </row>
    <row r="488" spans="1:33" s="18" customFormat="1" ht="77.25" customHeight="1">
      <c r="A488" s="12" t="s">
        <v>872</v>
      </c>
      <c r="B488" s="13">
        <v>86781069000115</v>
      </c>
      <c r="C488" s="14" t="s">
        <v>873</v>
      </c>
      <c r="D488" s="15" t="s">
        <v>21</v>
      </c>
      <c r="E488" s="16" t="s">
        <v>43</v>
      </c>
      <c r="F488" s="16" t="s">
        <v>874</v>
      </c>
      <c r="G488" s="17">
        <v>11321.45</v>
      </c>
      <c r="H488" s="17">
        <v>0</v>
      </c>
      <c r="I488" s="17">
        <v>11321.45</v>
      </c>
      <c r="AG488" s="19"/>
    </row>
    <row r="489" spans="1:33" s="18" customFormat="1" ht="47.25" customHeight="1">
      <c r="A489" s="12" t="s">
        <v>875</v>
      </c>
      <c r="B489" s="13">
        <v>25406063000173</v>
      </c>
      <c r="C489" s="14" t="s">
        <v>876</v>
      </c>
      <c r="D489" s="15" t="s">
        <v>21</v>
      </c>
      <c r="E489" s="16" t="s">
        <v>745</v>
      </c>
      <c r="F489" s="16" t="s">
        <v>877</v>
      </c>
      <c r="G489" s="17">
        <v>25930</v>
      </c>
      <c r="H489" s="17">
        <v>0</v>
      </c>
      <c r="I489" s="17">
        <v>0</v>
      </c>
      <c r="AG489" s="19"/>
    </row>
    <row r="490" spans="1:33" s="18" customFormat="1" ht="47.25" customHeight="1">
      <c r="A490" s="12" t="s">
        <v>878</v>
      </c>
      <c r="B490" s="13">
        <v>10525127000188</v>
      </c>
      <c r="C490" s="14" t="s">
        <v>879</v>
      </c>
      <c r="D490" s="15" t="s">
        <v>21</v>
      </c>
      <c r="E490" s="16" t="s">
        <v>745</v>
      </c>
      <c r="F490" s="16" t="s">
        <v>880</v>
      </c>
      <c r="G490" s="17">
        <v>5877.39</v>
      </c>
      <c r="H490" s="17">
        <v>0</v>
      </c>
      <c r="I490" s="17">
        <v>0</v>
      </c>
      <c r="AG490" s="19"/>
    </row>
    <row r="491" spans="1:33" s="18" customFormat="1" ht="47.25" customHeight="1">
      <c r="A491" s="12" t="s">
        <v>137</v>
      </c>
      <c r="B491" s="13">
        <v>29979036001031</v>
      </c>
      <c r="C491" s="14" t="s">
        <v>881</v>
      </c>
      <c r="D491" s="15" t="s">
        <v>13</v>
      </c>
      <c r="E491" s="16" t="s">
        <v>99</v>
      </c>
      <c r="F491" s="16" t="s">
        <v>882</v>
      </c>
      <c r="G491" s="17">
        <v>1600</v>
      </c>
      <c r="H491" s="17">
        <v>0</v>
      </c>
      <c r="I491" s="17">
        <v>1600</v>
      </c>
      <c r="AG491" s="19"/>
    </row>
    <row r="492" spans="1:33" s="18" customFormat="1" ht="47.25" customHeight="1">
      <c r="A492" s="12" t="s">
        <v>599</v>
      </c>
      <c r="B492" s="13">
        <v>85485233287</v>
      </c>
      <c r="C492" s="14" t="s">
        <v>883</v>
      </c>
      <c r="D492" s="15" t="s">
        <v>13</v>
      </c>
      <c r="E492" s="16" t="s">
        <v>99</v>
      </c>
      <c r="F492" s="16" t="s">
        <v>884</v>
      </c>
      <c r="G492" s="17">
        <v>1000</v>
      </c>
      <c r="H492" s="17">
        <v>0</v>
      </c>
      <c r="I492" s="17">
        <v>1000</v>
      </c>
      <c r="AG492" s="19"/>
    </row>
    <row r="493" spans="1:33" s="18" customFormat="1" ht="47.25" customHeight="1">
      <c r="A493" s="12" t="s">
        <v>885</v>
      </c>
      <c r="B493" s="13">
        <v>1134191000309</v>
      </c>
      <c r="C493" s="14" t="s">
        <v>886</v>
      </c>
      <c r="D493" s="15" t="s">
        <v>21</v>
      </c>
      <c r="E493" s="16" t="s">
        <v>745</v>
      </c>
      <c r="F493" s="16" t="s">
        <v>887</v>
      </c>
      <c r="G493" s="17">
        <v>3032676</v>
      </c>
      <c r="H493" s="17">
        <v>0</v>
      </c>
      <c r="I493" s="17">
        <v>0</v>
      </c>
      <c r="AG493" s="19"/>
    </row>
    <row r="494" spans="1:33" s="18" customFormat="1" ht="47.25" customHeight="1">
      <c r="A494" s="12" t="s">
        <v>187</v>
      </c>
      <c r="B494" s="13" t="s">
        <v>188</v>
      </c>
      <c r="C494" s="14" t="s">
        <v>552</v>
      </c>
      <c r="D494" s="15" t="s">
        <v>13</v>
      </c>
      <c r="E494" s="16" t="s">
        <v>99</v>
      </c>
      <c r="F494" s="16" t="s">
        <v>888</v>
      </c>
      <c r="G494" s="17">
        <v>1008816.98</v>
      </c>
      <c r="H494" s="17">
        <v>0</v>
      </c>
      <c r="I494" s="17">
        <f>766899.88+161254.9</f>
        <v>928154.78</v>
      </c>
      <c r="AG494" s="19"/>
    </row>
    <row r="495" spans="1:33" s="18" customFormat="1" ht="47.25" customHeight="1">
      <c r="A495" s="12" t="s">
        <v>187</v>
      </c>
      <c r="B495" s="13" t="s">
        <v>188</v>
      </c>
      <c r="C495" s="14" t="s">
        <v>552</v>
      </c>
      <c r="D495" s="15" t="s">
        <v>13</v>
      </c>
      <c r="E495" s="16" t="s">
        <v>99</v>
      </c>
      <c r="F495" s="16" t="s">
        <v>889</v>
      </c>
      <c r="G495" s="17">
        <v>6543.73</v>
      </c>
      <c r="H495" s="17">
        <v>0</v>
      </c>
      <c r="I495" s="17">
        <v>6543.73</v>
      </c>
      <c r="AG495" s="19"/>
    </row>
    <row r="496" spans="1:33" s="18" customFormat="1" ht="47.25" customHeight="1">
      <c r="A496" s="12" t="s">
        <v>187</v>
      </c>
      <c r="B496" s="13" t="s">
        <v>188</v>
      </c>
      <c r="C496" s="14" t="s">
        <v>341</v>
      </c>
      <c r="D496" s="15" t="s">
        <v>13</v>
      </c>
      <c r="E496" s="16" t="s">
        <v>99</v>
      </c>
      <c r="F496" s="16" t="s">
        <v>890</v>
      </c>
      <c r="G496" s="17">
        <v>100000</v>
      </c>
      <c r="H496" s="17">
        <v>0</v>
      </c>
      <c r="I496" s="17">
        <f>85171.11+10712.2</f>
        <v>95883.31</v>
      </c>
      <c r="AG496" s="19"/>
    </row>
    <row r="497" spans="1:33" s="18" customFormat="1" ht="47.25" customHeight="1">
      <c r="A497" s="12" t="s">
        <v>187</v>
      </c>
      <c r="B497" s="13" t="s">
        <v>188</v>
      </c>
      <c r="C497" s="14" t="s">
        <v>552</v>
      </c>
      <c r="D497" s="15" t="s">
        <v>13</v>
      </c>
      <c r="E497" s="16" t="s">
        <v>99</v>
      </c>
      <c r="F497" s="16" t="s">
        <v>891</v>
      </c>
      <c r="G497" s="17">
        <v>23766.67</v>
      </c>
      <c r="H497" s="17">
        <v>0</v>
      </c>
      <c r="I497" s="17">
        <v>23766.67</v>
      </c>
      <c r="AG497" s="19"/>
    </row>
    <row r="498" spans="1:33" s="18" customFormat="1" ht="47.25" customHeight="1">
      <c r="A498" s="12" t="s">
        <v>187</v>
      </c>
      <c r="B498" s="13" t="s">
        <v>188</v>
      </c>
      <c r="C498" s="14" t="s">
        <v>341</v>
      </c>
      <c r="D498" s="15" t="s">
        <v>13</v>
      </c>
      <c r="E498" s="16" t="s">
        <v>99</v>
      </c>
      <c r="F498" s="16" t="s">
        <v>892</v>
      </c>
      <c r="G498" s="17">
        <v>19303.44</v>
      </c>
      <c r="H498" s="17">
        <v>0</v>
      </c>
      <c r="I498" s="17">
        <v>19303.44</v>
      </c>
      <c r="AG498" s="19"/>
    </row>
    <row r="499" spans="1:33" s="18" customFormat="1" ht="47.25" customHeight="1">
      <c r="A499" s="12" t="s">
        <v>187</v>
      </c>
      <c r="B499" s="13" t="s">
        <v>188</v>
      </c>
      <c r="C499" s="14" t="s">
        <v>548</v>
      </c>
      <c r="D499" s="15" t="s">
        <v>13</v>
      </c>
      <c r="E499" s="16" t="s">
        <v>99</v>
      </c>
      <c r="F499" s="16" t="s">
        <v>893</v>
      </c>
      <c r="G499" s="17">
        <v>2020750.53</v>
      </c>
      <c r="H499" s="17">
        <v>0</v>
      </c>
      <c r="I499" s="17">
        <f>1571820.25+287428.18</f>
        <v>1859248.43</v>
      </c>
      <c r="AG499" s="19"/>
    </row>
    <row r="500" spans="1:33" s="18" customFormat="1" ht="47.25" customHeight="1">
      <c r="A500" s="12" t="s">
        <v>187</v>
      </c>
      <c r="B500" s="13" t="s">
        <v>188</v>
      </c>
      <c r="C500" s="14" t="s">
        <v>548</v>
      </c>
      <c r="D500" s="15" t="s">
        <v>13</v>
      </c>
      <c r="E500" s="16" t="s">
        <v>99</v>
      </c>
      <c r="F500" s="16" t="s">
        <v>894</v>
      </c>
      <c r="G500" s="17">
        <v>131722.77</v>
      </c>
      <c r="H500" s="17">
        <v>0</v>
      </c>
      <c r="I500" s="17">
        <v>131722.77</v>
      </c>
      <c r="AG500" s="19"/>
    </row>
    <row r="501" spans="1:33" s="18" customFormat="1" ht="47.25" customHeight="1">
      <c r="A501" s="12" t="s">
        <v>187</v>
      </c>
      <c r="B501" s="13" t="s">
        <v>188</v>
      </c>
      <c r="C501" s="14" t="s">
        <v>548</v>
      </c>
      <c r="D501" s="15" t="s">
        <v>13</v>
      </c>
      <c r="E501" s="16" t="s">
        <v>99</v>
      </c>
      <c r="F501" s="16" t="s">
        <v>895</v>
      </c>
      <c r="G501" s="17">
        <v>16899.32</v>
      </c>
      <c r="H501" s="17">
        <v>0</v>
      </c>
      <c r="I501" s="17">
        <v>16899.32</v>
      </c>
      <c r="AG501" s="19"/>
    </row>
    <row r="502" spans="1:33" s="18" customFormat="1" ht="47.25" customHeight="1">
      <c r="A502" s="12" t="s">
        <v>187</v>
      </c>
      <c r="B502" s="13" t="s">
        <v>188</v>
      </c>
      <c r="C502" s="14" t="s">
        <v>219</v>
      </c>
      <c r="D502" s="15" t="s">
        <v>13</v>
      </c>
      <c r="E502" s="16" t="s">
        <v>99</v>
      </c>
      <c r="F502" s="16" t="s">
        <v>896</v>
      </c>
      <c r="G502" s="17">
        <v>4659406.63</v>
      </c>
      <c r="H502" s="17">
        <v>17767.58</v>
      </c>
      <c r="I502" s="17">
        <f>1583591.46+2086144.86+17767.58</f>
        <v>3687503.9000000004</v>
      </c>
      <c r="AG502" s="19"/>
    </row>
    <row r="503" spans="1:33" s="18" customFormat="1" ht="47.25" customHeight="1">
      <c r="A503" s="12" t="s">
        <v>187</v>
      </c>
      <c r="B503" s="13" t="s">
        <v>188</v>
      </c>
      <c r="C503" s="14" t="s">
        <v>219</v>
      </c>
      <c r="D503" s="15" t="s">
        <v>13</v>
      </c>
      <c r="E503" s="16" t="s">
        <v>99</v>
      </c>
      <c r="F503" s="16" t="s">
        <v>897</v>
      </c>
      <c r="G503" s="17">
        <v>3767602.84</v>
      </c>
      <c r="H503" s="17">
        <v>0</v>
      </c>
      <c r="I503" s="17">
        <v>3767602.84</v>
      </c>
      <c r="AG503" s="19"/>
    </row>
    <row r="504" spans="1:33" s="18" customFormat="1" ht="47.25" customHeight="1">
      <c r="A504" s="12" t="s">
        <v>187</v>
      </c>
      <c r="B504" s="13" t="s">
        <v>188</v>
      </c>
      <c r="C504" s="14" t="s">
        <v>219</v>
      </c>
      <c r="D504" s="15" t="s">
        <v>13</v>
      </c>
      <c r="E504" s="16" t="s">
        <v>99</v>
      </c>
      <c r="F504" s="16" t="s">
        <v>898</v>
      </c>
      <c r="G504" s="17">
        <v>898436.15</v>
      </c>
      <c r="H504" s="17">
        <v>0</v>
      </c>
      <c r="I504" s="17">
        <v>898436.15</v>
      </c>
      <c r="AG504" s="19"/>
    </row>
    <row r="505" spans="1:33" s="18" customFormat="1" ht="47.25" customHeight="1">
      <c r="A505" s="12" t="s">
        <v>187</v>
      </c>
      <c r="B505" s="13" t="s">
        <v>188</v>
      </c>
      <c r="C505" s="14" t="s">
        <v>219</v>
      </c>
      <c r="D505" s="15" t="s">
        <v>13</v>
      </c>
      <c r="E505" s="16" t="s">
        <v>99</v>
      </c>
      <c r="F505" s="16" t="s">
        <v>899</v>
      </c>
      <c r="G505" s="17">
        <v>736456.11</v>
      </c>
      <c r="H505" s="17">
        <v>0</v>
      </c>
      <c r="I505" s="17">
        <v>736456.11</v>
      </c>
      <c r="AG505" s="19"/>
    </row>
    <row r="506" spans="1:33" s="18" customFormat="1" ht="47.25" customHeight="1">
      <c r="A506" s="12" t="s">
        <v>187</v>
      </c>
      <c r="B506" s="13" t="s">
        <v>188</v>
      </c>
      <c r="C506" s="14" t="s">
        <v>219</v>
      </c>
      <c r="D506" s="15" t="s">
        <v>13</v>
      </c>
      <c r="E506" s="16" t="s">
        <v>99</v>
      </c>
      <c r="F506" s="16" t="s">
        <v>900</v>
      </c>
      <c r="G506" s="17">
        <v>246668.54</v>
      </c>
      <c r="H506" s="17">
        <v>0</v>
      </c>
      <c r="I506" s="17">
        <v>246668.54</v>
      </c>
      <c r="AG506" s="19"/>
    </row>
    <row r="507" spans="1:33" s="18" customFormat="1" ht="47.25" customHeight="1">
      <c r="A507" s="12" t="s">
        <v>187</v>
      </c>
      <c r="B507" s="13" t="s">
        <v>188</v>
      </c>
      <c r="C507" s="14" t="s">
        <v>219</v>
      </c>
      <c r="D507" s="15" t="s">
        <v>13</v>
      </c>
      <c r="E507" s="16" t="s">
        <v>99</v>
      </c>
      <c r="F507" s="16" t="s">
        <v>901</v>
      </c>
      <c r="G507" s="17">
        <v>165245.05000000002</v>
      </c>
      <c r="H507" s="17">
        <v>0</v>
      </c>
      <c r="I507" s="17">
        <v>165245.05000000002</v>
      </c>
      <c r="AG507" s="19"/>
    </row>
    <row r="508" spans="1:33" s="18" customFormat="1" ht="47.25" customHeight="1">
      <c r="A508" s="12" t="s">
        <v>187</v>
      </c>
      <c r="B508" s="13" t="s">
        <v>188</v>
      </c>
      <c r="C508" s="14" t="s">
        <v>219</v>
      </c>
      <c r="D508" s="15" t="s">
        <v>13</v>
      </c>
      <c r="E508" s="16" t="s">
        <v>99</v>
      </c>
      <c r="F508" s="16" t="s">
        <v>902</v>
      </c>
      <c r="G508" s="17">
        <v>136803.9</v>
      </c>
      <c r="H508" s="17">
        <v>0</v>
      </c>
      <c r="I508" s="17">
        <v>136803.9</v>
      </c>
      <c r="AG508" s="19"/>
    </row>
    <row r="509" spans="1:33" s="18" customFormat="1" ht="47.25" customHeight="1">
      <c r="A509" s="12" t="s">
        <v>187</v>
      </c>
      <c r="B509" s="13" t="s">
        <v>188</v>
      </c>
      <c r="C509" s="14" t="s">
        <v>219</v>
      </c>
      <c r="D509" s="15" t="s">
        <v>13</v>
      </c>
      <c r="E509" s="16" t="s">
        <v>99</v>
      </c>
      <c r="F509" s="16" t="s">
        <v>903</v>
      </c>
      <c r="G509" s="17">
        <v>97884.07</v>
      </c>
      <c r="H509" s="17">
        <v>0</v>
      </c>
      <c r="I509" s="17">
        <v>97884.07</v>
      </c>
      <c r="AG509" s="19"/>
    </row>
    <row r="510" spans="1:33" s="18" customFormat="1" ht="47.25" customHeight="1">
      <c r="A510" s="12" t="s">
        <v>187</v>
      </c>
      <c r="B510" s="13" t="s">
        <v>188</v>
      </c>
      <c r="C510" s="14" t="s">
        <v>219</v>
      </c>
      <c r="D510" s="15" t="s">
        <v>13</v>
      </c>
      <c r="E510" s="16" t="s">
        <v>99</v>
      </c>
      <c r="F510" s="16" t="s">
        <v>904</v>
      </c>
      <c r="G510" s="17">
        <v>89843.99</v>
      </c>
      <c r="H510" s="17">
        <v>0</v>
      </c>
      <c r="I510" s="17">
        <v>89843.99</v>
      </c>
      <c r="AG510" s="19"/>
    </row>
    <row r="511" spans="1:33" s="18" customFormat="1" ht="47.25" customHeight="1">
      <c r="A511" s="12" t="s">
        <v>187</v>
      </c>
      <c r="B511" s="13" t="s">
        <v>188</v>
      </c>
      <c r="C511" s="14" t="s">
        <v>219</v>
      </c>
      <c r="D511" s="15" t="s">
        <v>13</v>
      </c>
      <c r="E511" s="16" t="s">
        <v>99</v>
      </c>
      <c r="F511" s="16" t="s">
        <v>905</v>
      </c>
      <c r="G511" s="17">
        <v>28941.18</v>
      </c>
      <c r="H511" s="17">
        <v>0</v>
      </c>
      <c r="I511" s="17">
        <v>28941.18</v>
      </c>
      <c r="AG511" s="19"/>
    </row>
    <row r="512" spans="1:33" s="18" customFormat="1" ht="47.25" customHeight="1">
      <c r="A512" s="12" t="s">
        <v>187</v>
      </c>
      <c r="B512" s="13" t="s">
        <v>188</v>
      </c>
      <c r="C512" s="14" t="s">
        <v>219</v>
      </c>
      <c r="D512" s="15" t="s">
        <v>13</v>
      </c>
      <c r="E512" s="16" t="s">
        <v>99</v>
      </c>
      <c r="F512" s="16" t="s">
        <v>906</v>
      </c>
      <c r="G512" s="17">
        <v>16586.58</v>
      </c>
      <c r="H512" s="17">
        <v>0</v>
      </c>
      <c r="I512" s="17">
        <v>16586.58</v>
      </c>
      <c r="AG512" s="19"/>
    </row>
    <row r="513" spans="1:33" s="18" customFormat="1" ht="47.25" customHeight="1">
      <c r="A513" s="12" t="s">
        <v>187</v>
      </c>
      <c r="B513" s="13" t="s">
        <v>188</v>
      </c>
      <c r="C513" s="14" t="s">
        <v>219</v>
      </c>
      <c r="D513" s="15" t="s">
        <v>13</v>
      </c>
      <c r="E513" s="16" t="s">
        <v>99</v>
      </c>
      <c r="F513" s="16" t="s">
        <v>907</v>
      </c>
      <c r="G513" s="17">
        <v>8652.11</v>
      </c>
      <c r="H513" s="17">
        <v>0</v>
      </c>
      <c r="I513" s="17">
        <v>8652.11</v>
      </c>
      <c r="AG513" s="19"/>
    </row>
    <row r="514" spans="1:33" s="18" customFormat="1" ht="47.25" customHeight="1">
      <c r="A514" s="12" t="s">
        <v>187</v>
      </c>
      <c r="B514" s="13" t="s">
        <v>188</v>
      </c>
      <c r="C514" s="14" t="s">
        <v>219</v>
      </c>
      <c r="D514" s="15" t="s">
        <v>13</v>
      </c>
      <c r="E514" s="16" t="s">
        <v>99</v>
      </c>
      <c r="F514" s="16" t="s">
        <v>908</v>
      </c>
      <c r="G514" s="17">
        <v>2200</v>
      </c>
      <c r="H514" s="17">
        <v>0</v>
      </c>
      <c r="I514" s="17">
        <v>2200</v>
      </c>
      <c r="AG514" s="19"/>
    </row>
    <row r="515" spans="1:33" s="18" customFormat="1" ht="47.25" customHeight="1">
      <c r="A515" s="12" t="s">
        <v>187</v>
      </c>
      <c r="B515" s="13" t="s">
        <v>188</v>
      </c>
      <c r="C515" s="14" t="s">
        <v>219</v>
      </c>
      <c r="D515" s="15" t="s">
        <v>13</v>
      </c>
      <c r="E515" s="16" t="s">
        <v>99</v>
      </c>
      <c r="F515" s="16" t="s">
        <v>909</v>
      </c>
      <c r="G515" s="17">
        <v>1143.16</v>
      </c>
      <c r="H515" s="17">
        <v>0</v>
      </c>
      <c r="I515" s="17">
        <v>1143.16</v>
      </c>
      <c r="AG515" s="19"/>
    </row>
    <row r="516" spans="1:33" s="18" customFormat="1" ht="47.25" customHeight="1">
      <c r="A516" s="12" t="s">
        <v>187</v>
      </c>
      <c r="B516" s="13" t="s">
        <v>188</v>
      </c>
      <c r="C516" s="14" t="s">
        <v>219</v>
      </c>
      <c r="D516" s="15" t="s">
        <v>13</v>
      </c>
      <c r="E516" s="16" t="s">
        <v>99</v>
      </c>
      <c r="F516" s="16" t="s">
        <v>910</v>
      </c>
      <c r="G516" s="17">
        <v>1131.68</v>
      </c>
      <c r="H516" s="17">
        <v>0</v>
      </c>
      <c r="I516" s="17">
        <v>1131.68</v>
      </c>
      <c r="AG516" s="19"/>
    </row>
    <row r="517" spans="1:33" s="18" customFormat="1" ht="47.25" customHeight="1">
      <c r="A517" s="12" t="s">
        <v>137</v>
      </c>
      <c r="B517" s="13">
        <v>29979036001031</v>
      </c>
      <c r="C517" s="14" t="s">
        <v>911</v>
      </c>
      <c r="D517" s="15" t="s">
        <v>13</v>
      </c>
      <c r="E517" s="16" t="s">
        <v>99</v>
      </c>
      <c r="F517" s="16" t="s">
        <v>912</v>
      </c>
      <c r="G517" s="17">
        <v>74060.94</v>
      </c>
      <c r="H517" s="17">
        <v>0</v>
      </c>
      <c r="I517" s="17">
        <v>74060.94</v>
      </c>
      <c r="AG517" s="19"/>
    </row>
    <row r="518" spans="1:33" s="18" customFormat="1" ht="47.25" customHeight="1">
      <c r="A518" s="12" t="s">
        <v>187</v>
      </c>
      <c r="B518" s="13" t="s">
        <v>188</v>
      </c>
      <c r="C518" s="14" t="s">
        <v>913</v>
      </c>
      <c r="D518" s="15" t="s">
        <v>13</v>
      </c>
      <c r="E518" s="16" t="s">
        <v>99</v>
      </c>
      <c r="F518" s="16" t="s">
        <v>914</v>
      </c>
      <c r="G518" s="17">
        <v>471894.34</v>
      </c>
      <c r="H518" s="17">
        <v>0</v>
      </c>
      <c r="I518" s="17">
        <v>471894.34</v>
      </c>
      <c r="AG518" s="19"/>
    </row>
    <row r="519" spans="1:33" s="18" customFormat="1" ht="47.25" customHeight="1">
      <c r="A519" s="12" t="s">
        <v>187</v>
      </c>
      <c r="B519" s="13" t="s">
        <v>188</v>
      </c>
      <c r="C519" s="14" t="s">
        <v>336</v>
      </c>
      <c r="D519" s="15" t="s">
        <v>13</v>
      </c>
      <c r="E519" s="16" t="s">
        <v>99</v>
      </c>
      <c r="F519" s="16" t="s">
        <v>915</v>
      </c>
      <c r="G519" s="17">
        <v>19123.06</v>
      </c>
      <c r="H519" s="17">
        <v>0</v>
      </c>
      <c r="I519" s="17">
        <v>19123.06</v>
      </c>
      <c r="AG519" s="19"/>
    </row>
    <row r="520" spans="1:33" s="18" customFormat="1" ht="47.25" customHeight="1">
      <c r="A520" s="12" t="s">
        <v>187</v>
      </c>
      <c r="B520" s="13" t="s">
        <v>188</v>
      </c>
      <c r="C520" s="14" t="s">
        <v>916</v>
      </c>
      <c r="D520" s="15" t="s">
        <v>13</v>
      </c>
      <c r="E520" s="16" t="s">
        <v>99</v>
      </c>
      <c r="F520" s="16" t="s">
        <v>917</v>
      </c>
      <c r="G520" s="17">
        <v>19500</v>
      </c>
      <c r="H520" s="17">
        <v>0</v>
      </c>
      <c r="I520" s="17">
        <v>19500</v>
      </c>
      <c r="AG520" s="19"/>
    </row>
    <row r="521" spans="1:33" s="18" customFormat="1" ht="47.25" customHeight="1">
      <c r="A521" s="12" t="s">
        <v>187</v>
      </c>
      <c r="B521" s="13" t="s">
        <v>188</v>
      </c>
      <c r="C521" s="14" t="s">
        <v>219</v>
      </c>
      <c r="D521" s="15" t="s">
        <v>13</v>
      </c>
      <c r="E521" s="16" t="s">
        <v>99</v>
      </c>
      <c r="F521" s="16" t="s">
        <v>918</v>
      </c>
      <c r="G521" s="17">
        <v>88692.17</v>
      </c>
      <c r="H521" s="17">
        <v>0</v>
      </c>
      <c r="I521" s="17">
        <v>0</v>
      </c>
      <c r="AG521" s="19"/>
    </row>
    <row r="522" spans="1:33" s="18" customFormat="1" ht="47.25" customHeight="1">
      <c r="A522" s="12" t="s">
        <v>749</v>
      </c>
      <c r="B522" s="13">
        <v>52979199249</v>
      </c>
      <c r="C522" s="14" t="s">
        <v>919</v>
      </c>
      <c r="D522" s="15" t="s">
        <v>13</v>
      </c>
      <c r="E522" s="16" t="s">
        <v>99</v>
      </c>
      <c r="F522" s="16" t="s">
        <v>920</v>
      </c>
      <c r="G522" s="17">
        <v>1282.71</v>
      </c>
      <c r="H522" s="17">
        <v>0</v>
      </c>
      <c r="I522" s="17">
        <v>1282.71</v>
      </c>
      <c r="AG522" s="19"/>
    </row>
    <row r="523" spans="1:33" s="18" customFormat="1" ht="47.25" customHeight="1">
      <c r="A523" s="12" t="s">
        <v>921</v>
      </c>
      <c r="B523" s="13">
        <v>19309791268</v>
      </c>
      <c r="C523" s="14" t="s">
        <v>922</v>
      </c>
      <c r="D523" s="15" t="s">
        <v>13</v>
      </c>
      <c r="E523" s="16" t="s">
        <v>99</v>
      </c>
      <c r="F523" s="16" t="s">
        <v>923</v>
      </c>
      <c r="G523" s="17">
        <v>2344.7400000000002</v>
      </c>
      <c r="H523" s="17">
        <v>0</v>
      </c>
      <c r="I523" s="17">
        <v>2344.7400000000002</v>
      </c>
      <c r="AG523" s="19"/>
    </row>
    <row r="524" spans="1:33" s="18" customFormat="1" ht="47.25" customHeight="1">
      <c r="A524" s="12" t="s">
        <v>286</v>
      </c>
      <c r="B524" s="13">
        <v>57069603215</v>
      </c>
      <c r="C524" s="14" t="s">
        <v>924</v>
      </c>
      <c r="D524" s="15" t="s">
        <v>13</v>
      </c>
      <c r="E524" s="16" t="s">
        <v>99</v>
      </c>
      <c r="F524" s="16" t="s">
        <v>925</v>
      </c>
      <c r="G524" s="17">
        <v>1710.08</v>
      </c>
      <c r="H524" s="17">
        <v>0</v>
      </c>
      <c r="I524" s="17">
        <v>1710.08</v>
      </c>
      <c r="AG524" s="19"/>
    </row>
    <row r="525" spans="1:33" s="18" customFormat="1" ht="47.25" customHeight="1">
      <c r="A525" s="12" t="s">
        <v>926</v>
      </c>
      <c r="B525" s="13">
        <v>52075494215</v>
      </c>
      <c r="C525" s="14" t="s">
        <v>927</v>
      </c>
      <c r="D525" s="15" t="s">
        <v>13</v>
      </c>
      <c r="E525" s="16" t="s">
        <v>99</v>
      </c>
      <c r="F525" s="16" t="s">
        <v>928</v>
      </c>
      <c r="G525" s="17">
        <v>1710.28</v>
      </c>
      <c r="H525" s="17">
        <v>0</v>
      </c>
      <c r="I525" s="17">
        <v>1710.28</v>
      </c>
      <c r="AG525" s="19"/>
    </row>
    <row r="526" spans="1:33" s="18" customFormat="1" ht="47.25" customHeight="1">
      <c r="A526" s="12" t="s">
        <v>929</v>
      </c>
      <c r="B526" s="13">
        <v>7560567215</v>
      </c>
      <c r="C526" s="14" t="s">
        <v>930</v>
      </c>
      <c r="D526" s="15" t="s">
        <v>13</v>
      </c>
      <c r="E526" s="16" t="s">
        <v>99</v>
      </c>
      <c r="F526" s="16" t="s">
        <v>931</v>
      </c>
      <c r="G526" s="17">
        <v>1282.71</v>
      </c>
      <c r="H526" s="17">
        <v>0</v>
      </c>
      <c r="I526" s="17">
        <v>1282.71</v>
      </c>
      <c r="AG526" s="19"/>
    </row>
    <row r="527" spans="1:33" s="18" customFormat="1" ht="47.25" customHeight="1">
      <c r="A527" s="12" t="s">
        <v>187</v>
      </c>
      <c r="B527" s="13" t="s">
        <v>188</v>
      </c>
      <c r="C527" s="14" t="s">
        <v>392</v>
      </c>
      <c r="D527" s="15" t="s">
        <v>13</v>
      </c>
      <c r="E527" s="16" t="s">
        <v>99</v>
      </c>
      <c r="F527" s="16" t="s">
        <v>932</v>
      </c>
      <c r="G527" s="17">
        <v>734280.92</v>
      </c>
      <c r="H527" s="17">
        <v>0</v>
      </c>
      <c r="I527" s="17">
        <v>734280.92</v>
      </c>
      <c r="AG527" s="19"/>
    </row>
    <row r="528" spans="1:33" s="18" customFormat="1" ht="47.25" customHeight="1">
      <c r="A528" s="12" t="s">
        <v>187</v>
      </c>
      <c r="B528" s="13" t="s">
        <v>188</v>
      </c>
      <c r="C528" s="14" t="s">
        <v>395</v>
      </c>
      <c r="D528" s="15" t="s">
        <v>13</v>
      </c>
      <c r="E528" s="16" t="s">
        <v>99</v>
      </c>
      <c r="F528" s="16" t="s">
        <v>933</v>
      </c>
      <c r="G528" s="17">
        <v>435626.09</v>
      </c>
      <c r="H528" s="17">
        <v>0</v>
      </c>
      <c r="I528" s="17">
        <v>435626.09</v>
      </c>
      <c r="AG528" s="19"/>
    </row>
    <row r="529" spans="1:33" s="18" customFormat="1" ht="47.25" customHeight="1">
      <c r="A529" s="12" t="s">
        <v>187</v>
      </c>
      <c r="B529" s="13" t="s">
        <v>188</v>
      </c>
      <c r="C529" s="14" t="s">
        <v>395</v>
      </c>
      <c r="D529" s="15" t="s">
        <v>13</v>
      </c>
      <c r="E529" s="16" t="s">
        <v>99</v>
      </c>
      <c r="F529" s="16" t="s">
        <v>934</v>
      </c>
      <c r="G529" s="17">
        <v>4243.32</v>
      </c>
      <c r="H529" s="17">
        <v>0</v>
      </c>
      <c r="I529" s="17">
        <v>4243.32</v>
      </c>
      <c r="AG529" s="19"/>
    </row>
    <row r="530" spans="1:33" s="18" customFormat="1" ht="47.25" customHeight="1">
      <c r="A530" s="12" t="s">
        <v>187</v>
      </c>
      <c r="B530" s="13" t="s">
        <v>188</v>
      </c>
      <c r="C530" s="14" t="s">
        <v>395</v>
      </c>
      <c r="D530" s="15" t="s">
        <v>13</v>
      </c>
      <c r="E530" s="16" t="s">
        <v>99</v>
      </c>
      <c r="F530" s="16" t="s">
        <v>935</v>
      </c>
      <c r="G530" s="17">
        <v>79430.13</v>
      </c>
      <c r="H530" s="17">
        <v>0</v>
      </c>
      <c r="I530" s="17">
        <v>79430.13</v>
      </c>
      <c r="AG530" s="19"/>
    </row>
    <row r="531" spans="1:33" s="18" customFormat="1" ht="47.25" customHeight="1">
      <c r="A531" s="12" t="s">
        <v>936</v>
      </c>
      <c r="B531" s="13">
        <v>18641075000117</v>
      </c>
      <c r="C531" s="14" t="s">
        <v>937</v>
      </c>
      <c r="D531" s="15" t="s">
        <v>13</v>
      </c>
      <c r="E531" s="16" t="s">
        <v>99</v>
      </c>
      <c r="F531" s="16" t="s">
        <v>938</v>
      </c>
      <c r="G531" s="17">
        <v>3304</v>
      </c>
      <c r="H531" s="17">
        <v>0</v>
      </c>
      <c r="I531" s="17">
        <v>3304</v>
      </c>
      <c r="AG531" s="19"/>
    </row>
    <row r="532" spans="1:33" s="18" customFormat="1" ht="47.25" customHeight="1">
      <c r="A532" s="12" t="s">
        <v>187</v>
      </c>
      <c r="B532" s="13" t="s">
        <v>188</v>
      </c>
      <c r="C532" s="14" t="s">
        <v>219</v>
      </c>
      <c r="D532" s="15" t="s">
        <v>13</v>
      </c>
      <c r="E532" s="16" t="s">
        <v>99</v>
      </c>
      <c r="F532" s="16" t="s">
        <v>939</v>
      </c>
      <c r="G532" s="17">
        <v>5298.95</v>
      </c>
      <c r="H532" s="17">
        <v>0</v>
      </c>
      <c r="I532" s="17">
        <v>5298.95</v>
      </c>
      <c r="AG532" s="19"/>
    </row>
    <row r="533" spans="1:33" s="18" customFormat="1" ht="47.25" customHeight="1">
      <c r="A533" s="12" t="s">
        <v>187</v>
      </c>
      <c r="B533" s="13" t="s">
        <v>188</v>
      </c>
      <c r="C533" s="14" t="s">
        <v>219</v>
      </c>
      <c r="D533" s="15" t="s">
        <v>13</v>
      </c>
      <c r="E533" s="16" t="s">
        <v>99</v>
      </c>
      <c r="F533" s="16" t="s">
        <v>940</v>
      </c>
      <c r="G533" s="17">
        <v>116.52</v>
      </c>
      <c r="H533" s="17">
        <v>0</v>
      </c>
      <c r="I533" s="17">
        <v>116.52</v>
      </c>
      <c r="AG533" s="19"/>
    </row>
    <row r="534" spans="1:33" s="18" customFormat="1" ht="47.25" customHeight="1">
      <c r="A534" s="12" t="s">
        <v>187</v>
      </c>
      <c r="B534" s="13" t="s">
        <v>188</v>
      </c>
      <c r="C534" s="14" t="s">
        <v>219</v>
      </c>
      <c r="D534" s="15" t="s">
        <v>13</v>
      </c>
      <c r="E534" s="16" t="s">
        <v>99</v>
      </c>
      <c r="F534" s="16" t="s">
        <v>941</v>
      </c>
      <c r="G534" s="17">
        <v>5823.98</v>
      </c>
      <c r="H534" s="17">
        <v>0</v>
      </c>
      <c r="I534" s="17">
        <v>5823.98</v>
      </c>
      <c r="AG534" s="19"/>
    </row>
    <row r="535" spans="1:33" s="18" customFormat="1" ht="47.25" customHeight="1">
      <c r="A535" s="12" t="s">
        <v>187</v>
      </c>
      <c r="B535" s="13" t="s">
        <v>188</v>
      </c>
      <c r="C535" s="14" t="s">
        <v>219</v>
      </c>
      <c r="D535" s="15" t="s">
        <v>13</v>
      </c>
      <c r="E535" s="16" t="s">
        <v>99</v>
      </c>
      <c r="F535" s="16" t="s">
        <v>942</v>
      </c>
      <c r="G535" s="17">
        <v>9669.01</v>
      </c>
      <c r="H535" s="17">
        <v>0</v>
      </c>
      <c r="I535" s="17">
        <v>9669.01</v>
      </c>
      <c r="AG535" s="19"/>
    </row>
    <row r="536" spans="1:33" s="18" customFormat="1" ht="47.25" customHeight="1">
      <c r="A536" s="12" t="s">
        <v>187</v>
      </c>
      <c r="B536" s="13" t="s">
        <v>188</v>
      </c>
      <c r="C536" s="14" t="s">
        <v>219</v>
      </c>
      <c r="D536" s="15" t="s">
        <v>13</v>
      </c>
      <c r="E536" s="16" t="s">
        <v>99</v>
      </c>
      <c r="F536" s="16" t="s">
        <v>943</v>
      </c>
      <c r="G536" s="17">
        <v>264781.35</v>
      </c>
      <c r="H536" s="17">
        <v>0</v>
      </c>
      <c r="I536" s="17">
        <v>264781.35</v>
      </c>
      <c r="AG536" s="19"/>
    </row>
    <row r="537" spans="1:33" s="18" customFormat="1" ht="47.25" customHeight="1">
      <c r="A537" s="12" t="s">
        <v>187</v>
      </c>
      <c r="B537" s="13" t="s">
        <v>188</v>
      </c>
      <c r="C537" s="14" t="s">
        <v>219</v>
      </c>
      <c r="D537" s="15" t="s">
        <v>13</v>
      </c>
      <c r="E537" s="16" t="s">
        <v>99</v>
      </c>
      <c r="F537" s="16" t="s">
        <v>944</v>
      </c>
      <c r="G537" s="17">
        <v>281106.9</v>
      </c>
      <c r="H537" s="17">
        <v>0</v>
      </c>
      <c r="I537" s="17">
        <v>281106.9</v>
      </c>
      <c r="AG537" s="19"/>
    </row>
    <row r="538" spans="1:33" s="18" customFormat="1" ht="47.25" customHeight="1">
      <c r="A538" s="12" t="s">
        <v>187</v>
      </c>
      <c r="B538" s="13" t="s">
        <v>188</v>
      </c>
      <c r="C538" s="14" t="s">
        <v>219</v>
      </c>
      <c r="D538" s="15" t="s">
        <v>13</v>
      </c>
      <c r="E538" s="16" t="s">
        <v>99</v>
      </c>
      <c r="F538" s="16" t="s">
        <v>945</v>
      </c>
      <c r="G538" s="17">
        <v>2322000</v>
      </c>
      <c r="H538" s="17">
        <v>0</v>
      </c>
      <c r="I538" s="17">
        <f>2277362.69+31065.68</f>
        <v>2308428.37</v>
      </c>
      <c r="AG538" s="19"/>
    </row>
    <row r="539" spans="1:33" s="18" customFormat="1" ht="47.25" customHeight="1">
      <c r="A539" s="12" t="s">
        <v>187</v>
      </c>
      <c r="B539" s="13" t="s">
        <v>188</v>
      </c>
      <c r="C539" s="14" t="s">
        <v>219</v>
      </c>
      <c r="D539" s="15" t="s">
        <v>13</v>
      </c>
      <c r="E539" s="16" t="s">
        <v>99</v>
      </c>
      <c r="F539" s="16" t="s">
        <v>946</v>
      </c>
      <c r="G539" s="17">
        <v>2000000</v>
      </c>
      <c r="H539" s="17">
        <v>0</v>
      </c>
      <c r="I539" s="17">
        <v>2000000</v>
      </c>
      <c r="AG539" s="19"/>
    </row>
    <row r="540" spans="1:33" s="18" customFormat="1" ht="47.25" customHeight="1">
      <c r="A540" s="12" t="s">
        <v>128</v>
      </c>
      <c r="B540" s="13">
        <v>4426383000115</v>
      </c>
      <c r="C540" s="14" t="s">
        <v>947</v>
      </c>
      <c r="D540" s="15" t="s">
        <v>13</v>
      </c>
      <c r="E540" s="16" t="s">
        <v>99</v>
      </c>
      <c r="F540" s="16" t="s">
        <v>948</v>
      </c>
      <c r="G540" s="17">
        <v>57329.93</v>
      </c>
      <c r="H540" s="17">
        <v>0</v>
      </c>
      <c r="I540" s="17">
        <v>0</v>
      </c>
      <c r="AG540" s="19"/>
    </row>
    <row r="541" spans="1:33" s="18" customFormat="1" ht="47.25" customHeight="1">
      <c r="A541" s="12" t="s">
        <v>187</v>
      </c>
      <c r="B541" s="13" t="s">
        <v>188</v>
      </c>
      <c r="C541" s="14" t="s">
        <v>949</v>
      </c>
      <c r="D541" s="15" t="s">
        <v>13</v>
      </c>
      <c r="E541" s="16" t="s">
        <v>99</v>
      </c>
      <c r="F541" s="16" t="s">
        <v>950</v>
      </c>
      <c r="G541" s="17">
        <v>2560000</v>
      </c>
      <c r="H541" s="17">
        <v>0</v>
      </c>
      <c r="I541" s="17">
        <v>2560000</v>
      </c>
      <c r="AG541" s="19"/>
    </row>
    <row r="542" spans="1:33" s="18" customFormat="1" ht="47.25" customHeight="1">
      <c r="A542" s="12" t="s">
        <v>187</v>
      </c>
      <c r="B542" s="13" t="s">
        <v>188</v>
      </c>
      <c r="C542" s="14" t="s">
        <v>548</v>
      </c>
      <c r="D542" s="15" t="s">
        <v>13</v>
      </c>
      <c r="E542" s="16" t="s">
        <v>99</v>
      </c>
      <c r="F542" s="16" t="s">
        <v>951</v>
      </c>
      <c r="G542" s="17">
        <v>28947.55</v>
      </c>
      <c r="H542" s="17">
        <v>0</v>
      </c>
      <c r="I542" s="17">
        <v>28947.55</v>
      </c>
      <c r="AG542" s="19"/>
    </row>
    <row r="543" spans="1:33" s="18" customFormat="1" ht="47.25" customHeight="1">
      <c r="A543" s="12" t="s">
        <v>187</v>
      </c>
      <c r="B543" s="13" t="s">
        <v>188</v>
      </c>
      <c r="C543" s="14" t="s">
        <v>219</v>
      </c>
      <c r="D543" s="15" t="s">
        <v>13</v>
      </c>
      <c r="E543" s="16" t="s">
        <v>99</v>
      </c>
      <c r="F543" s="16" t="s">
        <v>952</v>
      </c>
      <c r="G543" s="17">
        <v>507070.08</v>
      </c>
      <c r="H543" s="17">
        <v>0</v>
      </c>
      <c r="I543" s="17">
        <f>367881.58+139188.5</f>
        <v>507070.08</v>
      </c>
      <c r="AG543" s="19"/>
    </row>
    <row r="544" spans="1:33" s="18" customFormat="1" ht="47.25" customHeight="1">
      <c r="A544" s="12" t="s">
        <v>187</v>
      </c>
      <c r="B544" s="13" t="s">
        <v>188</v>
      </c>
      <c r="C544" s="14" t="s">
        <v>219</v>
      </c>
      <c r="D544" s="15" t="s">
        <v>13</v>
      </c>
      <c r="E544" s="16" t="s">
        <v>99</v>
      </c>
      <c r="F544" s="16" t="s">
        <v>953</v>
      </c>
      <c r="G544" s="17">
        <v>234113.29</v>
      </c>
      <c r="H544" s="17">
        <v>0</v>
      </c>
      <c r="I544" s="17">
        <v>234113.29</v>
      </c>
      <c r="AG544" s="19"/>
    </row>
    <row r="545" spans="1:33" s="18" customFormat="1" ht="47.25" customHeight="1">
      <c r="A545" s="12" t="s">
        <v>401</v>
      </c>
      <c r="B545" s="13">
        <v>2844344000102</v>
      </c>
      <c r="C545" s="14" t="s">
        <v>954</v>
      </c>
      <c r="D545" s="15" t="s">
        <v>13</v>
      </c>
      <c r="E545" s="16" t="s">
        <v>99</v>
      </c>
      <c r="F545" s="16" t="s">
        <v>955</v>
      </c>
      <c r="G545" s="17">
        <v>200000</v>
      </c>
      <c r="H545" s="17">
        <v>200000</v>
      </c>
      <c r="I545" s="17">
        <v>200000</v>
      </c>
      <c r="AG545" s="19"/>
    </row>
    <row r="546" spans="1:33" s="18" customFormat="1" ht="47.25" customHeight="1">
      <c r="A546" s="12" t="s">
        <v>110</v>
      </c>
      <c r="B546" s="13">
        <v>4465209000181</v>
      </c>
      <c r="C546" s="14" t="s">
        <v>956</v>
      </c>
      <c r="D546" s="15" t="s">
        <v>13</v>
      </c>
      <c r="E546" s="16" t="s">
        <v>99</v>
      </c>
      <c r="F546" s="16" t="s">
        <v>957</v>
      </c>
      <c r="G546" s="17">
        <v>27493.02</v>
      </c>
      <c r="H546" s="17">
        <v>0</v>
      </c>
      <c r="I546" s="17">
        <v>0</v>
      </c>
      <c r="AG546" s="19"/>
    </row>
    <row r="547" spans="1:33" s="18" customFormat="1" ht="47.25" customHeight="1">
      <c r="A547" s="12" t="s">
        <v>84</v>
      </c>
      <c r="B547" s="13">
        <v>5047556000157</v>
      </c>
      <c r="C547" s="14" t="s">
        <v>958</v>
      </c>
      <c r="D547" s="15" t="s">
        <v>21</v>
      </c>
      <c r="E547" s="16" t="s">
        <v>57</v>
      </c>
      <c r="F547" s="16" t="s">
        <v>959</v>
      </c>
      <c r="G547" s="17">
        <v>18300</v>
      </c>
      <c r="H547" s="17">
        <v>0</v>
      </c>
      <c r="I547" s="17">
        <v>0</v>
      </c>
      <c r="AG547" s="19"/>
    </row>
    <row r="548" spans="1:33" s="18" customFormat="1" ht="47.25" customHeight="1">
      <c r="A548" s="12" t="s">
        <v>960</v>
      </c>
      <c r="B548" s="13">
        <v>13752125000110</v>
      </c>
      <c r="C548" s="14" t="s">
        <v>961</v>
      </c>
      <c r="D548" s="15" t="s">
        <v>21</v>
      </c>
      <c r="E548" s="16" t="s">
        <v>14</v>
      </c>
      <c r="F548" s="16" t="s">
        <v>962</v>
      </c>
      <c r="G548" s="17">
        <v>13437</v>
      </c>
      <c r="H548" s="17">
        <v>0</v>
      </c>
      <c r="I548" s="17">
        <v>0</v>
      </c>
      <c r="AG548" s="19"/>
    </row>
    <row r="549" spans="1:33" s="18" customFormat="1" ht="47.25" customHeight="1">
      <c r="A549" s="12" t="s">
        <v>963</v>
      </c>
      <c r="B549" s="13">
        <v>90028287568</v>
      </c>
      <c r="C549" s="14" t="s">
        <v>964</v>
      </c>
      <c r="D549" s="15" t="s">
        <v>13</v>
      </c>
      <c r="E549" s="16" t="s">
        <v>99</v>
      </c>
      <c r="F549" s="16" t="s">
        <v>965</v>
      </c>
      <c r="G549" s="17">
        <v>7425</v>
      </c>
      <c r="H549" s="17">
        <v>0</v>
      </c>
      <c r="I549" s="17">
        <v>7425</v>
      </c>
      <c r="AG549" s="19"/>
    </row>
    <row r="550" spans="1:33" s="18" customFormat="1" ht="47.25" customHeight="1">
      <c r="A550" s="12" t="s">
        <v>467</v>
      </c>
      <c r="B550" s="13">
        <v>31515401200</v>
      </c>
      <c r="C550" s="14" t="s">
        <v>966</v>
      </c>
      <c r="D550" s="15" t="s">
        <v>13</v>
      </c>
      <c r="E550" s="16" t="s">
        <v>99</v>
      </c>
      <c r="F550" s="16" t="s">
        <v>967</v>
      </c>
      <c r="G550" s="17">
        <v>4275.7</v>
      </c>
      <c r="H550" s="17">
        <v>0</v>
      </c>
      <c r="I550" s="17">
        <v>4275.7</v>
      </c>
      <c r="AG550" s="19"/>
    </row>
    <row r="551" spans="1:33" s="18" customFormat="1" ht="47.25" customHeight="1">
      <c r="A551" s="12" t="s">
        <v>173</v>
      </c>
      <c r="B551" s="13">
        <v>57144567268</v>
      </c>
      <c r="C551" s="14" t="s">
        <v>968</v>
      </c>
      <c r="D551" s="15" t="s">
        <v>13</v>
      </c>
      <c r="E551" s="16" t="s">
        <v>99</v>
      </c>
      <c r="F551" s="16" t="s">
        <v>969</v>
      </c>
      <c r="G551" s="17">
        <v>4275.7</v>
      </c>
      <c r="H551" s="17">
        <v>0</v>
      </c>
      <c r="I551" s="17">
        <v>4275.7</v>
      </c>
      <c r="AG551" s="19"/>
    </row>
    <row r="552" spans="1:33" s="18" customFormat="1" ht="47.25" customHeight="1">
      <c r="A552" s="12" t="s">
        <v>215</v>
      </c>
      <c r="B552" s="13">
        <v>63813874249</v>
      </c>
      <c r="C552" s="14" t="s">
        <v>968</v>
      </c>
      <c r="D552" s="15" t="s">
        <v>13</v>
      </c>
      <c r="E552" s="16" t="s">
        <v>99</v>
      </c>
      <c r="F552" s="16" t="s">
        <v>970</v>
      </c>
      <c r="G552" s="17">
        <v>4275.7</v>
      </c>
      <c r="H552" s="17">
        <v>0</v>
      </c>
      <c r="I552" s="17">
        <v>4275.7</v>
      </c>
      <c r="AG552" s="19"/>
    </row>
    <row r="553" spans="1:33" s="18" customFormat="1" ht="47.25" customHeight="1">
      <c r="A553" s="12" t="s">
        <v>175</v>
      </c>
      <c r="B553" s="13">
        <v>7618522200</v>
      </c>
      <c r="C553" s="14" t="s">
        <v>971</v>
      </c>
      <c r="D553" s="15" t="s">
        <v>13</v>
      </c>
      <c r="E553" s="16" t="s">
        <v>99</v>
      </c>
      <c r="F553" s="16" t="s">
        <v>972</v>
      </c>
      <c r="G553" s="17">
        <v>2992.64</v>
      </c>
      <c r="H553" s="17">
        <v>0</v>
      </c>
      <c r="I553" s="17">
        <v>2992.64</v>
      </c>
      <c r="AG553" s="19"/>
    </row>
    <row r="554" spans="1:33" s="18" customFormat="1" ht="47.25" customHeight="1">
      <c r="A554" s="12" t="s">
        <v>973</v>
      </c>
      <c r="B554" s="13">
        <v>84499755000172</v>
      </c>
      <c r="C554" s="14" t="s">
        <v>974</v>
      </c>
      <c r="D554" s="15" t="s">
        <v>21</v>
      </c>
      <c r="E554" s="16" t="s">
        <v>14</v>
      </c>
      <c r="F554" s="16" t="s">
        <v>975</v>
      </c>
      <c r="G554" s="17">
        <v>440</v>
      </c>
      <c r="H554" s="17">
        <v>0</v>
      </c>
      <c r="I554" s="17">
        <v>0</v>
      </c>
      <c r="AG554" s="19"/>
    </row>
    <row r="555" spans="1:33" s="18" customFormat="1" ht="47.25" customHeight="1">
      <c r="A555" s="12" t="s">
        <v>976</v>
      </c>
      <c r="B555" s="13">
        <v>4356309000170</v>
      </c>
      <c r="C555" s="14" t="s">
        <v>977</v>
      </c>
      <c r="D555" s="15" t="s">
        <v>21</v>
      </c>
      <c r="E555" s="16" t="s">
        <v>14</v>
      </c>
      <c r="F555" s="16" t="s">
        <v>978</v>
      </c>
      <c r="G555" s="17">
        <v>4000</v>
      </c>
      <c r="H555" s="17">
        <v>0</v>
      </c>
      <c r="I555" s="17">
        <v>0</v>
      </c>
      <c r="AG555" s="19"/>
    </row>
    <row r="556" spans="1:33" s="18" customFormat="1" ht="47.25" customHeight="1">
      <c r="A556" s="12" t="s">
        <v>467</v>
      </c>
      <c r="B556" s="13">
        <v>31515401200</v>
      </c>
      <c r="C556" s="14" t="s">
        <v>979</v>
      </c>
      <c r="D556" s="15" t="s">
        <v>13</v>
      </c>
      <c r="E556" s="16" t="s">
        <v>99</v>
      </c>
      <c r="F556" s="16" t="s">
        <v>980</v>
      </c>
      <c r="G556" s="17">
        <v>6413.55</v>
      </c>
      <c r="H556" s="17">
        <v>0</v>
      </c>
      <c r="I556" s="17">
        <v>6413.55</v>
      </c>
      <c r="AG556" s="19"/>
    </row>
    <row r="557" spans="1:33" s="18" customFormat="1" ht="47.25" customHeight="1">
      <c r="A557" s="12" t="s">
        <v>756</v>
      </c>
      <c r="B557" s="13">
        <v>41842391291</v>
      </c>
      <c r="C557" s="14" t="s">
        <v>981</v>
      </c>
      <c r="D557" s="15" t="s">
        <v>13</v>
      </c>
      <c r="E557" s="16" t="s">
        <v>99</v>
      </c>
      <c r="F557" s="16" t="s">
        <v>982</v>
      </c>
      <c r="G557" s="17">
        <v>6413.55</v>
      </c>
      <c r="H557" s="17">
        <v>0</v>
      </c>
      <c r="I557" s="17">
        <v>6413.55</v>
      </c>
      <c r="AG557" s="19"/>
    </row>
    <row r="558" spans="1:33" s="18" customFormat="1" ht="47.25" customHeight="1">
      <c r="A558" s="12" t="s">
        <v>749</v>
      </c>
      <c r="B558" s="13">
        <v>52979199249</v>
      </c>
      <c r="C558" s="14" t="s">
        <v>983</v>
      </c>
      <c r="D558" s="15" t="s">
        <v>13</v>
      </c>
      <c r="E558" s="16" t="s">
        <v>99</v>
      </c>
      <c r="F558" s="16" t="s">
        <v>984</v>
      </c>
      <c r="G558" s="17">
        <v>213.78</v>
      </c>
      <c r="H558" s="17">
        <v>0</v>
      </c>
      <c r="I558" s="17">
        <v>213.78</v>
      </c>
      <c r="AG558" s="19"/>
    </row>
    <row r="559" spans="1:33" s="18" customFormat="1" ht="47.25" customHeight="1">
      <c r="A559" s="12" t="s">
        <v>288</v>
      </c>
      <c r="B559" s="13">
        <v>17693454420</v>
      </c>
      <c r="C559" s="14" t="s">
        <v>985</v>
      </c>
      <c r="D559" s="15" t="s">
        <v>13</v>
      </c>
      <c r="E559" s="16" t="s">
        <v>99</v>
      </c>
      <c r="F559" s="16" t="s">
        <v>986</v>
      </c>
      <c r="G559" s="17">
        <v>822.72</v>
      </c>
      <c r="H559" s="17">
        <v>0</v>
      </c>
      <c r="I559" s="17">
        <v>822.72</v>
      </c>
      <c r="AG559" s="19"/>
    </row>
    <row r="560" spans="1:33" s="18" customFormat="1" ht="47.25" customHeight="1">
      <c r="A560" s="12" t="s">
        <v>288</v>
      </c>
      <c r="B560" s="13">
        <v>17693454420</v>
      </c>
      <c r="C560" s="14" t="s">
        <v>987</v>
      </c>
      <c r="D560" s="15" t="s">
        <v>13</v>
      </c>
      <c r="E560" s="16" t="s">
        <v>99</v>
      </c>
      <c r="F560" s="16" t="s">
        <v>988</v>
      </c>
      <c r="G560" s="17">
        <v>1234.08</v>
      </c>
      <c r="H560" s="17">
        <v>0</v>
      </c>
      <c r="I560" s="17">
        <v>1234.08</v>
      </c>
      <c r="AG560" s="19"/>
    </row>
    <row r="561" spans="1:33" s="18" customFormat="1" ht="47.25" customHeight="1">
      <c r="A561" s="12" t="s">
        <v>455</v>
      </c>
      <c r="B561" s="13">
        <v>20194358291</v>
      </c>
      <c r="C561" s="14" t="s">
        <v>987</v>
      </c>
      <c r="D561" s="15" t="s">
        <v>13</v>
      </c>
      <c r="E561" s="16" t="s">
        <v>99</v>
      </c>
      <c r="F561" s="16" t="s">
        <v>989</v>
      </c>
      <c r="G561" s="17">
        <v>1172.3700000000001</v>
      </c>
      <c r="H561" s="17">
        <v>0</v>
      </c>
      <c r="I561" s="17">
        <v>1172.3700000000001</v>
      </c>
      <c r="AG561" s="19"/>
    </row>
    <row r="562" spans="1:33" s="18" customFormat="1" ht="47.25" customHeight="1">
      <c r="A562" s="12" t="s">
        <v>990</v>
      </c>
      <c r="B562" s="13">
        <v>95342095204</v>
      </c>
      <c r="C562" s="14" t="s">
        <v>991</v>
      </c>
      <c r="D562" s="15" t="s">
        <v>13</v>
      </c>
      <c r="E562" s="16" t="s">
        <v>99</v>
      </c>
      <c r="F562" s="16" t="s">
        <v>992</v>
      </c>
      <c r="G562" s="17">
        <v>1282.71</v>
      </c>
      <c r="H562" s="17">
        <v>0</v>
      </c>
      <c r="I562" s="17">
        <v>1282.71</v>
      </c>
      <c r="AG562" s="19"/>
    </row>
    <row r="563" spans="1:33" s="18" customFormat="1" ht="47.25" customHeight="1">
      <c r="A563" s="12" t="s">
        <v>993</v>
      </c>
      <c r="B563" s="13">
        <v>7455186215</v>
      </c>
      <c r="C563" s="14" t="s">
        <v>994</v>
      </c>
      <c r="D563" s="15" t="s">
        <v>13</v>
      </c>
      <c r="E563" s="16" t="s">
        <v>99</v>
      </c>
      <c r="F563" s="16" t="s">
        <v>995</v>
      </c>
      <c r="G563" s="17">
        <v>3126.32</v>
      </c>
      <c r="H563" s="17">
        <v>0</v>
      </c>
      <c r="I563" s="17">
        <v>3126.32</v>
      </c>
      <c r="AG563" s="19"/>
    </row>
    <row r="564" spans="1:33" s="18" customFormat="1" ht="47.25" customHeight="1">
      <c r="A564" s="12" t="s">
        <v>459</v>
      </c>
      <c r="B564" s="13">
        <v>3550321473</v>
      </c>
      <c r="C564" s="14" t="s">
        <v>996</v>
      </c>
      <c r="D564" s="15" t="s">
        <v>13</v>
      </c>
      <c r="E564" s="16" t="s">
        <v>99</v>
      </c>
      <c r="F564" s="16" t="s">
        <v>997</v>
      </c>
      <c r="G564" s="17">
        <v>2227.5</v>
      </c>
      <c r="H564" s="17">
        <v>0</v>
      </c>
      <c r="I564" s="17">
        <v>2227.5</v>
      </c>
      <c r="AG564" s="19"/>
    </row>
    <row r="565" spans="1:33" s="18" customFormat="1" ht="47.25" customHeight="1">
      <c r="A565" s="12" t="s">
        <v>159</v>
      </c>
      <c r="B565" s="13">
        <v>8964341686</v>
      </c>
      <c r="C565" s="14" t="s">
        <v>998</v>
      </c>
      <c r="D565" s="15" t="s">
        <v>13</v>
      </c>
      <c r="E565" s="16" t="s">
        <v>99</v>
      </c>
      <c r="F565" s="16" t="s">
        <v>999</v>
      </c>
      <c r="G565" s="17">
        <v>1485</v>
      </c>
      <c r="H565" s="17">
        <v>0</v>
      </c>
      <c r="I565" s="17">
        <v>1485</v>
      </c>
      <c r="AG565" s="19"/>
    </row>
    <row r="566" spans="1:33" s="18" customFormat="1" ht="47.25" customHeight="1">
      <c r="A566" s="12" t="s">
        <v>159</v>
      </c>
      <c r="B566" s="13">
        <v>8964341686</v>
      </c>
      <c r="C566" s="14" t="s">
        <v>1000</v>
      </c>
      <c r="D566" s="15" t="s">
        <v>13</v>
      </c>
      <c r="E566" s="16" t="s">
        <v>99</v>
      </c>
      <c r="F566" s="16" t="s">
        <v>1001</v>
      </c>
      <c r="G566" s="17">
        <v>371.25</v>
      </c>
      <c r="H566" s="17">
        <v>0</v>
      </c>
      <c r="I566" s="17">
        <v>371.25</v>
      </c>
      <c r="AG566" s="19"/>
    </row>
    <row r="567" spans="1:33" s="18" customFormat="1" ht="47.25" customHeight="1">
      <c r="A567" s="12" t="s">
        <v>212</v>
      </c>
      <c r="B567" s="13">
        <v>23980958272</v>
      </c>
      <c r="C567" s="14" t="s">
        <v>1002</v>
      </c>
      <c r="D567" s="15" t="s">
        <v>13</v>
      </c>
      <c r="E567" s="16" t="s">
        <v>99</v>
      </c>
      <c r="F567" s="16" t="s">
        <v>1003</v>
      </c>
      <c r="G567" s="17">
        <v>195.39</v>
      </c>
      <c r="H567" s="17">
        <v>0</v>
      </c>
      <c r="I567" s="17">
        <v>195.39</v>
      </c>
      <c r="AG567" s="19"/>
    </row>
    <row r="568" spans="1:33" s="18" customFormat="1" ht="47.25" customHeight="1">
      <c r="A568" s="12" t="s">
        <v>1004</v>
      </c>
      <c r="B568" s="13">
        <v>3438341204</v>
      </c>
      <c r="C568" s="14" t="s">
        <v>1005</v>
      </c>
      <c r="D568" s="15" t="s">
        <v>13</v>
      </c>
      <c r="E568" s="16" t="s">
        <v>99</v>
      </c>
      <c r="F568" s="16" t="s">
        <v>1006</v>
      </c>
      <c r="G568" s="17">
        <v>2468.16</v>
      </c>
      <c r="H568" s="17">
        <v>0</v>
      </c>
      <c r="I568" s="17">
        <v>2468.16</v>
      </c>
      <c r="AG568" s="19"/>
    </row>
    <row r="569" spans="1:33" s="18" customFormat="1" ht="47.25" customHeight="1">
      <c r="A569" s="12" t="s">
        <v>1007</v>
      </c>
      <c r="B569" s="13">
        <v>34580808215</v>
      </c>
      <c r="C569" s="14" t="s">
        <v>1008</v>
      </c>
      <c r="D569" s="15" t="s">
        <v>13</v>
      </c>
      <c r="E569" s="16" t="s">
        <v>99</v>
      </c>
      <c r="F569" s="16" t="s">
        <v>1009</v>
      </c>
      <c r="G569" s="17">
        <v>2137.85</v>
      </c>
      <c r="H569" s="17">
        <v>0</v>
      </c>
      <c r="I569" s="17">
        <v>2137.85</v>
      </c>
      <c r="AG569" s="19"/>
    </row>
    <row r="570" spans="1:33" s="18" customFormat="1" ht="47.25" customHeight="1">
      <c r="A570" s="12" t="s">
        <v>1010</v>
      </c>
      <c r="B570" s="13">
        <v>21634385000119</v>
      </c>
      <c r="C570" s="14" t="s">
        <v>1011</v>
      </c>
      <c r="D570" s="15" t="s">
        <v>21</v>
      </c>
      <c r="E570" s="16" t="s">
        <v>57</v>
      </c>
      <c r="F570" s="16" t="s">
        <v>1012</v>
      </c>
      <c r="G570" s="17">
        <v>1500</v>
      </c>
      <c r="H570" s="17">
        <v>1500</v>
      </c>
      <c r="I570" s="17">
        <v>1500</v>
      </c>
      <c r="AG570" s="19"/>
    </row>
    <row r="571" spans="1:33" s="18" customFormat="1" ht="47.25" customHeight="1">
      <c r="A571" s="12" t="s">
        <v>205</v>
      </c>
      <c r="B571" s="13">
        <v>43638589234</v>
      </c>
      <c r="C571" s="14" t="s">
        <v>1013</v>
      </c>
      <c r="D571" s="15" t="s">
        <v>13</v>
      </c>
      <c r="E571" s="16" t="s">
        <v>99</v>
      </c>
      <c r="F571" s="16" t="s">
        <v>1014</v>
      </c>
      <c r="G571" s="17">
        <v>1500</v>
      </c>
      <c r="H571" s="17">
        <v>0</v>
      </c>
      <c r="I571" s="17">
        <v>1500</v>
      </c>
      <c r="AG571" s="19"/>
    </row>
    <row r="572" spans="1:33" s="18" customFormat="1" ht="47.25" customHeight="1">
      <c r="A572" s="12" t="s">
        <v>1015</v>
      </c>
      <c r="B572" s="13">
        <v>5532528000125</v>
      </c>
      <c r="C572" s="14" t="s">
        <v>1016</v>
      </c>
      <c r="D572" s="15" t="s">
        <v>21</v>
      </c>
      <c r="E572" s="16" t="s">
        <v>57</v>
      </c>
      <c r="F572" s="16" t="s">
        <v>1017</v>
      </c>
      <c r="G572" s="17">
        <v>5384.78</v>
      </c>
      <c r="H572" s="17">
        <v>5384.78</v>
      </c>
      <c r="I572" s="17">
        <v>5384.78</v>
      </c>
      <c r="AG572" s="19"/>
    </row>
    <row r="573" spans="1:33" s="18" customFormat="1" ht="47.25" customHeight="1">
      <c r="A573" s="12" t="s">
        <v>1018</v>
      </c>
      <c r="B573" s="13">
        <v>1631853000194</v>
      </c>
      <c r="C573" s="14" t="s">
        <v>1019</v>
      </c>
      <c r="D573" s="15" t="s">
        <v>21</v>
      </c>
      <c r="E573" s="16" t="s">
        <v>57</v>
      </c>
      <c r="F573" s="16" t="s">
        <v>1020</v>
      </c>
      <c r="G573" s="17">
        <v>2322</v>
      </c>
      <c r="H573" s="17">
        <v>2322</v>
      </c>
      <c r="I573" s="17">
        <v>2322</v>
      </c>
      <c r="AG573" s="19"/>
    </row>
    <row r="574" spans="1:33" s="18" customFormat="1" ht="47.25" customHeight="1">
      <c r="A574" s="12" t="s">
        <v>787</v>
      </c>
      <c r="B574" s="13">
        <v>5491663000170</v>
      </c>
      <c r="C574" s="14" t="s">
        <v>1021</v>
      </c>
      <c r="D574" s="15" t="s">
        <v>21</v>
      </c>
      <c r="E574" s="16" t="s">
        <v>57</v>
      </c>
      <c r="F574" s="16" t="s">
        <v>1022</v>
      </c>
      <c r="G574" s="17">
        <v>331</v>
      </c>
      <c r="H574" s="17">
        <v>331</v>
      </c>
      <c r="I574" s="17">
        <v>331</v>
      </c>
      <c r="AG574" s="19"/>
    </row>
    <row r="575" spans="1:33" s="18" customFormat="1" ht="47.25" customHeight="1">
      <c r="A575" s="12" t="s">
        <v>1023</v>
      </c>
      <c r="B575" s="13">
        <v>62249649200</v>
      </c>
      <c r="C575" s="14" t="s">
        <v>1024</v>
      </c>
      <c r="D575" s="15" t="s">
        <v>13</v>
      </c>
      <c r="E575" s="16" t="s">
        <v>99</v>
      </c>
      <c r="F575" s="16" t="s">
        <v>1025</v>
      </c>
      <c r="G575" s="17">
        <v>1480.89</v>
      </c>
      <c r="H575" s="17">
        <v>0</v>
      </c>
      <c r="I575" s="17">
        <v>1480.89</v>
      </c>
      <c r="AG575" s="19"/>
    </row>
    <row r="576" spans="1:33" s="18" customFormat="1" ht="47.25" customHeight="1">
      <c r="A576" s="12" t="s">
        <v>605</v>
      </c>
      <c r="B576" s="13">
        <v>85712817268</v>
      </c>
      <c r="C576" s="14" t="s">
        <v>1026</v>
      </c>
      <c r="D576" s="15" t="s">
        <v>13</v>
      </c>
      <c r="E576" s="16" t="s">
        <v>99</v>
      </c>
      <c r="F576" s="16" t="s">
        <v>1027</v>
      </c>
      <c r="G576" s="17">
        <v>1480.89</v>
      </c>
      <c r="H576" s="17">
        <v>0</v>
      </c>
      <c r="I576" s="17">
        <v>1480.89</v>
      </c>
      <c r="AG576" s="19"/>
    </row>
    <row r="577" spans="1:33" s="18" customFormat="1" ht="47.25" customHeight="1">
      <c r="A577" s="12" t="s">
        <v>205</v>
      </c>
      <c r="B577" s="13">
        <v>43638589234</v>
      </c>
      <c r="C577" s="14" t="s">
        <v>1024</v>
      </c>
      <c r="D577" s="15" t="s">
        <v>13</v>
      </c>
      <c r="E577" s="16" t="s">
        <v>99</v>
      </c>
      <c r="F577" s="16" t="s">
        <v>1028</v>
      </c>
      <c r="G577" s="17">
        <v>1480.89</v>
      </c>
      <c r="H577" s="17">
        <v>0</v>
      </c>
      <c r="I577" s="17">
        <v>1480.89</v>
      </c>
      <c r="AG577" s="19"/>
    </row>
    <row r="578" spans="1:33" s="18" customFormat="1" ht="47.25" customHeight="1">
      <c r="A578" s="12" t="s">
        <v>749</v>
      </c>
      <c r="B578" s="13">
        <v>52979199249</v>
      </c>
      <c r="C578" s="14" t="s">
        <v>1029</v>
      </c>
      <c r="D578" s="15" t="s">
        <v>13</v>
      </c>
      <c r="E578" s="16" t="s">
        <v>99</v>
      </c>
      <c r="F578" s="16" t="s">
        <v>1030</v>
      </c>
      <c r="G578" s="17">
        <v>1710.28</v>
      </c>
      <c r="H578" s="17">
        <v>0</v>
      </c>
      <c r="I578" s="17">
        <v>1710.28</v>
      </c>
      <c r="AG578" s="19"/>
    </row>
    <row r="579" spans="1:33" s="18" customFormat="1" ht="47.25" customHeight="1">
      <c r="A579" s="12" t="s">
        <v>1031</v>
      </c>
      <c r="B579" s="13">
        <v>65412150225</v>
      </c>
      <c r="C579" s="14" t="s">
        <v>1032</v>
      </c>
      <c r="D579" s="15" t="s">
        <v>13</v>
      </c>
      <c r="E579" s="16" t="s">
        <v>99</v>
      </c>
      <c r="F579" s="16" t="s">
        <v>1033</v>
      </c>
      <c r="G579" s="17">
        <v>1282.71</v>
      </c>
      <c r="H579" s="17">
        <v>0</v>
      </c>
      <c r="I579" s="17">
        <v>1282.71</v>
      </c>
      <c r="AG579" s="19"/>
    </row>
    <row r="580" spans="1:33" s="18" customFormat="1" ht="47.25" customHeight="1">
      <c r="A580" s="12" t="s">
        <v>1034</v>
      </c>
      <c r="B580" s="13">
        <v>7697015234</v>
      </c>
      <c r="C580" s="14" t="s">
        <v>1035</v>
      </c>
      <c r="D580" s="15" t="s">
        <v>13</v>
      </c>
      <c r="E580" s="16" t="s">
        <v>99</v>
      </c>
      <c r="F580" s="16" t="s">
        <v>1036</v>
      </c>
      <c r="G580" s="17">
        <v>1563.16</v>
      </c>
      <c r="H580" s="17">
        <v>0</v>
      </c>
      <c r="I580" s="17">
        <v>1563.16</v>
      </c>
      <c r="AG580" s="19"/>
    </row>
    <row r="581" spans="1:33" s="18" customFormat="1" ht="47.25" customHeight="1">
      <c r="A581" s="12" t="s">
        <v>489</v>
      </c>
      <c r="B581" s="13">
        <v>4289455204</v>
      </c>
      <c r="C581" s="14" t="s">
        <v>1037</v>
      </c>
      <c r="D581" s="15" t="s">
        <v>13</v>
      </c>
      <c r="E581" s="16" t="s">
        <v>99</v>
      </c>
      <c r="F581" s="16" t="s">
        <v>1038</v>
      </c>
      <c r="G581" s="17">
        <v>1563.16</v>
      </c>
      <c r="H581" s="17">
        <v>0</v>
      </c>
      <c r="I581" s="17">
        <v>1563.16</v>
      </c>
      <c r="AG581" s="19"/>
    </row>
    <row r="582" spans="1:33" s="18" customFormat="1" ht="47.25" customHeight="1">
      <c r="A582" s="12" t="s">
        <v>159</v>
      </c>
      <c r="B582" s="13">
        <v>8964341686</v>
      </c>
      <c r="C582" s="14" t="s">
        <v>1039</v>
      </c>
      <c r="D582" s="15" t="s">
        <v>13</v>
      </c>
      <c r="E582" s="16" t="s">
        <v>99</v>
      </c>
      <c r="F582" s="16" t="s">
        <v>1040</v>
      </c>
      <c r="G582" s="17">
        <v>371.25</v>
      </c>
      <c r="H582" s="17">
        <v>0</v>
      </c>
      <c r="I582" s="17">
        <v>371.25</v>
      </c>
      <c r="AG582" s="19"/>
    </row>
    <row r="583" spans="1:33" s="18" customFormat="1" ht="47.25" customHeight="1">
      <c r="A583" s="12" t="s">
        <v>1041</v>
      </c>
      <c r="B583" s="13">
        <v>803368000198</v>
      </c>
      <c r="C583" s="14" t="s">
        <v>1042</v>
      </c>
      <c r="D583" s="15" t="s">
        <v>13</v>
      </c>
      <c r="E583" s="16" t="s">
        <v>99</v>
      </c>
      <c r="F583" s="16" t="s">
        <v>1043</v>
      </c>
      <c r="G583" s="17">
        <v>34000</v>
      </c>
      <c r="H583" s="17">
        <v>34000</v>
      </c>
      <c r="I583" s="17">
        <v>34000</v>
      </c>
      <c r="AG583" s="19"/>
    </row>
    <row r="584" spans="1:33" s="18" customFormat="1" ht="47.25" customHeight="1">
      <c r="A584" s="12" t="s">
        <v>862</v>
      </c>
      <c r="B584" s="13">
        <v>40249484234</v>
      </c>
      <c r="C584" s="14" t="s">
        <v>1044</v>
      </c>
      <c r="D584" s="15" t="s">
        <v>13</v>
      </c>
      <c r="E584" s="16" t="s">
        <v>99</v>
      </c>
      <c r="F584" s="16" t="s">
        <v>1045</v>
      </c>
      <c r="G584" s="17">
        <v>641.35</v>
      </c>
      <c r="H584" s="17">
        <v>0</v>
      </c>
      <c r="I584" s="17">
        <v>641.35</v>
      </c>
      <c r="AG584" s="19"/>
    </row>
    <row r="585" spans="1:33" s="18" customFormat="1" ht="47.25" customHeight="1">
      <c r="A585" s="12" t="s">
        <v>1046</v>
      </c>
      <c r="B585" s="13">
        <v>59941910278</v>
      </c>
      <c r="C585" s="14" t="s">
        <v>1044</v>
      </c>
      <c r="D585" s="15" t="s">
        <v>13</v>
      </c>
      <c r="E585" s="16" t="s">
        <v>99</v>
      </c>
      <c r="F585" s="16" t="s">
        <v>1047</v>
      </c>
      <c r="G585" s="17">
        <v>641.35</v>
      </c>
      <c r="H585" s="17">
        <v>0</v>
      </c>
      <c r="I585" s="17">
        <v>641.35</v>
      </c>
      <c r="AG585" s="19"/>
    </row>
    <row r="586" spans="1:33" s="18" customFormat="1" ht="47.25" customHeight="1">
      <c r="A586" s="12" t="s">
        <v>1048</v>
      </c>
      <c r="B586" s="13">
        <v>21128750000113</v>
      </c>
      <c r="C586" s="14" t="s">
        <v>1049</v>
      </c>
      <c r="D586" s="15" t="s">
        <v>21</v>
      </c>
      <c r="E586" s="16" t="s">
        <v>57</v>
      </c>
      <c r="F586" s="16" t="s">
        <v>1050</v>
      </c>
      <c r="G586" s="17">
        <v>12105.1</v>
      </c>
      <c r="H586" s="17">
        <v>0</v>
      </c>
      <c r="I586" s="17">
        <v>0</v>
      </c>
      <c r="AG586" s="19"/>
    </row>
    <row r="587" spans="1:33" s="18" customFormat="1" ht="47.25" customHeight="1">
      <c r="A587" s="12" t="s">
        <v>1051</v>
      </c>
      <c r="B587" s="13">
        <v>28407393215</v>
      </c>
      <c r="C587" s="14" t="s">
        <v>1052</v>
      </c>
      <c r="D587" s="15" t="s">
        <v>21</v>
      </c>
      <c r="E587" s="16" t="s">
        <v>14</v>
      </c>
      <c r="F587" s="16" t="s">
        <v>1053</v>
      </c>
      <c r="G587" s="17">
        <v>35000</v>
      </c>
      <c r="H587" s="17">
        <v>0</v>
      </c>
      <c r="I587" s="17">
        <v>0</v>
      </c>
      <c r="AG587" s="19"/>
    </row>
    <row r="588" spans="1:33" s="18" customFormat="1" ht="47.25" customHeight="1">
      <c r="A588" s="12" t="s">
        <v>67</v>
      </c>
      <c r="B588" s="13">
        <v>4409637000197</v>
      </c>
      <c r="C588" s="14" t="s">
        <v>1054</v>
      </c>
      <c r="D588" s="15" t="s">
        <v>21</v>
      </c>
      <c r="E588" s="16" t="s">
        <v>57</v>
      </c>
      <c r="F588" s="16" t="s">
        <v>1055</v>
      </c>
      <c r="G588" s="17">
        <v>216125</v>
      </c>
      <c r="H588" s="17">
        <v>0</v>
      </c>
      <c r="I588" s="17">
        <v>0</v>
      </c>
      <c r="AG588" s="19"/>
    </row>
    <row r="589" spans="1:33" s="18" customFormat="1" ht="47.25" customHeight="1">
      <c r="A589" s="12" t="s">
        <v>154</v>
      </c>
      <c r="B589" s="13">
        <v>4153748000185</v>
      </c>
      <c r="C589" s="14" t="s">
        <v>1056</v>
      </c>
      <c r="D589" s="15" t="s">
        <v>13</v>
      </c>
      <c r="E589" s="16" t="s">
        <v>99</v>
      </c>
      <c r="F589" s="16" t="s">
        <v>1057</v>
      </c>
      <c r="G589" s="17">
        <v>90486.36</v>
      </c>
      <c r="H589" s="17">
        <v>0</v>
      </c>
      <c r="I589" s="17">
        <v>90486.36</v>
      </c>
      <c r="AG589" s="19"/>
    </row>
    <row r="590" spans="1:33" s="18" customFormat="1" ht="47.25" customHeight="1">
      <c r="A590" s="12" t="s">
        <v>288</v>
      </c>
      <c r="B590" s="13">
        <v>17693454420</v>
      </c>
      <c r="C590" s="14" t="s">
        <v>1058</v>
      </c>
      <c r="D590" s="15" t="s">
        <v>13</v>
      </c>
      <c r="E590" s="16" t="s">
        <v>99</v>
      </c>
      <c r="F590" s="16" t="s">
        <v>1059</v>
      </c>
      <c r="G590" s="17">
        <v>822.72</v>
      </c>
      <c r="H590" s="17">
        <v>0</v>
      </c>
      <c r="I590" s="17">
        <v>822.72</v>
      </c>
      <c r="AG590" s="19"/>
    </row>
    <row r="591" spans="1:33" s="18" customFormat="1" ht="47.25" customHeight="1">
      <c r="A591" s="12" t="s">
        <v>171</v>
      </c>
      <c r="B591" s="13">
        <v>34267336253</v>
      </c>
      <c r="C591" s="14" t="s">
        <v>1060</v>
      </c>
      <c r="D591" s="15" t="s">
        <v>13</v>
      </c>
      <c r="E591" s="16" t="s">
        <v>99</v>
      </c>
      <c r="F591" s="16" t="s">
        <v>1061</v>
      </c>
      <c r="G591" s="17">
        <v>1282.71</v>
      </c>
      <c r="H591" s="17">
        <v>0</v>
      </c>
      <c r="I591" s="17">
        <v>1282.71</v>
      </c>
      <c r="AG591" s="19"/>
    </row>
    <row r="592" spans="1:33" s="18" customFormat="1" ht="47.25" customHeight="1">
      <c r="A592" s="12" t="s">
        <v>78</v>
      </c>
      <c r="B592" s="13">
        <v>8219232000147</v>
      </c>
      <c r="C592" s="14" t="s">
        <v>1062</v>
      </c>
      <c r="D592" s="15" t="s">
        <v>21</v>
      </c>
      <c r="E592" s="16" t="s">
        <v>57</v>
      </c>
      <c r="F592" s="16" t="s">
        <v>1063</v>
      </c>
      <c r="G592" s="17">
        <v>6474.99</v>
      </c>
      <c r="H592" s="17">
        <v>0</v>
      </c>
      <c r="I592" s="17">
        <v>0</v>
      </c>
      <c r="AG592" s="19"/>
    </row>
    <row r="593" spans="1:33" s="18" customFormat="1" ht="47.25" customHeight="1">
      <c r="A593" s="12" t="s">
        <v>1064</v>
      </c>
      <c r="B593" s="13">
        <v>492578000102</v>
      </c>
      <c r="C593" s="14" t="s">
        <v>1065</v>
      </c>
      <c r="D593" s="15" t="s">
        <v>21</v>
      </c>
      <c r="E593" s="16" t="s">
        <v>57</v>
      </c>
      <c r="F593" s="16" t="s">
        <v>1066</v>
      </c>
      <c r="G593" s="17">
        <v>17301.31</v>
      </c>
      <c r="H593" s="17">
        <v>0</v>
      </c>
      <c r="I593" s="17">
        <v>0</v>
      </c>
      <c r="AG593" s="19"/>
    </row>
    <row r="594" spans="1:33" s="18" customFormat="1" ht="47.25" customHeight="1">
      <c r="A594" s="12" t="s">
        <v>143</v>
      </c>
      <c r="B594" s="13">
        <v>4406195000125</v>
      </c>
      <c r="C594" s="14" t="s">
        <v>1067</v>
      </c>
      <c r="D594" s="15" t="s">
        <v>13</v>
      </c>
      <c r="E594" s="16" t="s">
        <v>99</v>
      </c>
      <c r="F594" s="16" t="s">
        <v>1068</v>
      </c>
      <c r="G594" s="17">
        <v>222.61</v>
      </c>
      <c r="H594" s="17">
        <v>222.61</v>
      </c>
      <c r="I594" s="17">
        <v>222.61</v>
      </c>
      <c r="AG594" s="19"/>
    </row>
    <row r="595" spans="1:33" s="18" customFormat="1" ht="47.25" customHeight="1">
      <c r="A595" s="12" t="s">
        <v>463</v>
      </c>
      <c r="B595" s="13">
        <v>43719996204</v>
      </c>
      <c r="C595" s="14" t="s">
        <v>1069</v>
      </c>
      <c r="D595" s="15" t="s">
        <v>13</v>
      </c>
      <c r="E595" s="16" t="s">
        <v>99</v>
      </c>
      <c r="F595" s="16" t="s">
        <v>1070</v>
      </c>
      <c r="G595" s="17">
        <v>2344.7400000000002</v>
      </c>
      <c r="H595" s="17">
        <v>0</v>
      </c>
      <c r="I595" s="17">
        <v>2344.7400000000002</v>
      </c>
      <c r="AG595" s="19"/>
    </row>
    <row r="596" spans="1:33" s="18" customFormat="1" ht="47.25" customHeight="1">
      <c r="A596" s="12" t="s">
        <v>878</v>
      </c>
      <c r="B596" s="13">
        <v>10525127000188</v>
      </c>
      <c r="C596" s="14" t="s">
        <v>1071</v>
      </c>
      <c r="D596" s="15" t="s">
        <v>21</v>
      </c>
      <c r="E596" s="16" t="s">
        <v>57</v>
      </c>
      <c r="F596" s="16" t="s">
        <v>1072</v>
      </c>
      <c r="G596" s="17">
        <v>11364.92</v>
      </c>
      <c r="H596" s="17">
        <v>0</v>
      </c>
      <c r="I596" s="17">
        <v>0</v>
      </c>
      <c r="AG596" s="19"/>
    </row>
    <row r="597" spans="1:33" s="18" customFormat="1" ht="47.25" customHeight="1">
      <c r="A597" s="12" t="s">
        <v>1073</v>
      </c>
      <c r="B597" s="13">
        <v>9353109000187</v>
      </c>
      <c r="C597" s="14" t="s">
        <v>1074</v>
      </c>
      <c r="D597" s="15" t="s">
        <v>21</v>
      </c>
      <c r="E597" s="16" t="s">
        <v>57</v>
      </c>
      <c r="F597" s="16" t="s">
        <v>1075</v>
      </c>
      <c r="G597" s="17">
        <v>114931</v>
      </c>
      <c r="H597" s="17">
        <v>0</v>
      </c>
      <c r="I597" s="17">
        <v>0</v>
      </c>
      <c r="AG597" s="19"/>
    </row>
    <row r="598" spans="1:33" s="18" customFormat="1" ht="47.25" customHeight="1">
      <c r="A598" s="12" t="s">
        <v>1076</v>
      </c>
      <c r="B598" s="13">
        <v>4431847000181</v>
      </c>
      <c r="C598" s="14" t="s">
        <v>1077</v>
      </c>
      <c r="D598" s="15" t="s">
        <v>21</v>
      </c>
      <c r="E598" s="16" t="s">
        <v>57</v>
      </c>
      <c r="F598" s="16" t="s">
        <v>1078</v>
      </c>
      <c r="G598" s="17">
        <v>18108</v>
      </c>
      <c r="H598" s="17">
        <v>16901.12</v>
      </c>
      <c r="I598" s="17">
        <v>16901.12</v>
      </c>
      <c r="AG598" s="19"/>
    </row>
    <row r="599" spans="1:33" s="18" customFormat="1" ht="47.25" customHeight="1">
      <c r="A599" s="12" t="s">
        <v>1079</v>
      </c>
      <c r="B599" s="13">
        <v>84509264000165</v>
      </c>
      <c r="C599" s="14" t="s">
        <v>1080</v>
      </c>
      <c r="D599" s="15" t="s">
        <v>21</v>
      </c>
      <c r="E599" s="16" t="s">
        <v>57</v>
      </c>
      <c r="F599" s="16" t="s">
        <v>1081</v>
      </c>
      <c r="G599" s="17">
        <v>1217.8</v>
      </c>
      <c r="H599" s="17">
        <v>1217.8</v>
      </c>
      <c r="I599" s="17">
        <v>1217.8</v>
      </c>
      <c r="AG599" s="19"/>
    </row>
    <row r="600" spans="1:33" s="18" customFormat="1" ht="47.25" customHeight="1">
      <c r="A600" s="12" t="s">
        <v>1082</v>
      </c>
      <c r="B600" s="13">
        <v>4003942000184</v>
      </c>
      <c r="C600" s="14" t="s">
        <v>1083</v>
      </c>
      <c r="D600" s="15" t="s">
        <v>21</v>
      </c>
      <c r="E600" s="16" t="s">
        <v>57</v>
      </c>
      <c r="F600" s="16" t="s">
        <v>1084</v>
      </c>
      <c r="G600" s="17">
        <v>6289.37</v>
      </c>
      <c r="H600" s="17">
        <v>0</v>
      </c>
      <c r="I600" s="17">
        <v>0</v>
      </c>
      <c r="AG600" s="19"/>
    </row>
    <row r="601" spans="1:33" s="18" customFormat="1" ht="47.25" customHeight="1">
      <c r="A601" s="12" t="s">
        <v>1082</v>
      </c>
      <c r="B601" s="13">
        <v>4003942000184</v>
      </c>
      <c r="C601" s="14" t="s">
        <v>1085</v>
      </c>
      <c r="D601" s="15" t="s">
        <v>21</v>
      </c>
      <c r="E601" s="16" t="s">
        <v>57</v>
      </c>
      <c r="F601" s="16" t="s">
        <v>1086</v>
      </c>
      <c r="G601" s="17">
        <v>3799.5</v>
      </c>
      <c r="H601" s="17">
        <v>3799.5</v>
      </c>
      <c r="I601" s="17">
        <v>3799.5</v>
      </c>
      <c r="AG601" s="19"/>
    </row>
    <row r="602" spans="1:33" s="18" customFormat="1" ht="47.25" customHeight="1">
      <c r="A602" s="12" t="s">
        <v>1087</v>
      </c>
      <c r="B602" s="13">
        <v>11012016000130</v>
      </c>
      <c r="C602" s="14" t="s">
        <v>1088</v>
      </c>
      <c r="D602" s="15" t="s">
        <v>21</v>
      </c>
      <c r="E602" s="16" t="s">
        <v>57</v>
      </c>
      <c r="F602" s="16" t="s">
        <v>1089</v>
      </c>
      <c r="G602" s="17">
        <v>1298.8</v>
      </c>
      <c r="H602" s="17">
        <v>0</v>
      </c>
      <c r="I602" s="17">
        <v>0</v>
      </c>
      <c r="AG602" s="19"/>
    </row>
    <row r="603" spans="1:33" s="18" customFormat="1" ht="47.25" customHeight="1">
      <c r="A603" s="12" t="s">
        <v>1090</v>
      </c>
      <c r="B603" s="13">
        <v>14756414000150</v>
      </c>
      <c r="C603" s="14" t="s">
        <v>1091</v>
      </c>
      <c r="D603" s="15" t="s">
        <v>21</v>
      </c>
      <c r="E603" s="16" t="s">
        <v>57</v>
      </c>
      <c r="F603" s="16" t="s">
        <v>1092</v>
      </c>
      <c r="G603" s="17">
        <v>1283.65</v>
      </c>
      <c r="H603" s="17">
        <v>0</v>
      </c>
      <c r="I603" s="17">
        <v>0</v>
      </c>
      <c r="AG603" s="19"/>
    </row>
    <row r="604" spans="1:33" s="18" customFormat="1" ht="47.25" customHeight="1">
      <c r="A604" s="12" t="s">
        <v>1093</v>
      </c>
      <c r="B604" s="13">
        <v>63646855000104</v>
      </c>
      <c r="C604" s="14" t="s">
        <v>1094</v>
      </c>
      <c r="D604" s="15" t="s">
        <v>21</v>
      </c>
      <c r="E604" s="16" t="s">
        <v>57</v>
      </c>
      <c r="F604" s="16" t="s">
        <v>1095</v>
      </c>
      <c r="G604" s="17">
        <v>2948.8</v>
      </c>
      <c r="H604" s="17">
        <v>0</v>
      </c>
      <c r="I604" s="17">
        <v>0</v>
      </c>
      <c r="AG604" s="19"/>
    </row>
    <row r="605" spans="1:33" s="18" customFormat="1" ht="47.25" customHeight="1">
      <c r="A605" s="12" t="s">
        <v>1096</v>
      </c>
      <c r="B605" s="13">
        <v>17207460000198</v>
      </c>
      <c r="C605" s="14" t="s">
        <v>1097</v>
      </c>
      <c r="D605" s="15" t="s">
        <v>21</v>
      </c>
      <c r="E605" s="16" t="s">
        <v>57</v>
      </c>
      <c r="F605" s="16" t="s">
        <v>1098</v>
      </c>
      <c r="G605" s="17">
        <v>3487.85</v>
      </c>
      <c r="H605" s="17">
        <v>0</v>
      </c>
      <c r="I605" s="17">
        <v>0</v>
      </c>
      <c r="AG605" s="19"/>
    </row>
    <row r="606" spans="1:33" s="18" customFormat="1" ht="47.25" customHeight="1">
      <c r="A606" s="12" t="s">
        <v>787</v>
      </c>
      <c r="B606" s="13">
        <v>5491663000170</v>
      </c>
      <c r="C606" s="14" t="s">
        <v>1099</v>
      </c>
      <c r="D606" s="15" t="s">
        <v>21</v>
      </c>
      <c r="E606" s="16" t="s">
        <v>57</v>
      </c>
      <c r="F606" s="16" t="s">
        <v>1100</v>
      </c>
      <c r="G606" s="17">
        <v>2450</v>
      </c>
      <c r="H606" s="17">
        <v>0</v>
      </c>
      <c r="I606" s="17">
        <v>0</v>
      </c>
      <c r="AG606" s="19"/>
    </row>
    <row r="607" spans="1:33" s="18" customFormat="1" ht="47.25" customHeight="1">
      <c r="A607" s="12" t="s">
        <v>1101</v>
      </c>
      <c r="B607" s="13">
        <v>4197166000109</v>
      </c>
      <c r="C607" s="14" t="s">
        <v>1102</v>
      </c>
      <c r="D607" s="15" t="s">
        <v>13</v>
      </c>
      <c r="E607" s="16" t="s">
        <v>99</v>
      </c>
      <c r="F607" s="16" t="s">
        <v>1103</v>
      </c>
      <c r="G607" s="17">
        <v>14483.84</v>
      </c>
      <c r="H607" s="17">
        <v>0</v>
      </c>
      <c r="I607" s="17">
        <v>0</v>
      </c>
      <c r="AG607" s="19"/>
    </row>
    <row r="608" spans="1:33" s="18" customFormat="1" ht="47.25" customHeight="1">
      <c r="A608" s="12" t="s">
        <v>1104</v>
      </c>
      <c r="B608" s="13">
        <v>4224028000163</v>
      </c>
      <c r="C608" s="14" t="s">
        <v>1105</v>
      </c>
      <c r="D608" s="15" t="s">
        <v>13</v>
      </c>
      <c r="E608" s="16" t="s">
        <v>99</v>
      </c>
      <c r="F608" s="16" t="s">
        <v>1106</v>
      </c>
      <c r="G608" s="17">
        <v>4368.85</v>
      </c>
      <c r="H608" s="17">
        <v>0</v>
      </c>
      <c r="I608" s="17">
        <v>4368.85</v>
      </c>
      <c r="AG608" s="19"/>
    </row>
    <row r="609" spans="1:33" s="18" customFormat="1" ht="47.25" customHeight="1">
      <c r="A609" s="12" t="s">
        <v>154</v>
      </c>
      <c r="B609" s="13">
        <v>4153748000185</v>
      </c>
      <c r="C609" s="14" t="s">
        <v>1107</v>
      </c>
      <c r="D609" s="15" t="s">
        <v>13</v>
      </c>
      <c r="E609" s="16" t="s">
        <v>99</v>
      </c>
      <c r="F609" s="16" t="s">
        <v>1108</v>
      </c>
      <c r="G609" s="17">
        <v>1093718.36</v>
      </c>
      <c r="H609" s="17">
        <v>0</v>
      </c>
      <c r="I609" s="17">
        <v>1093718.36</v>
      </c>
      <c r="AG609" s="19"/>
    </row>
    <row r="610" spans="1:33" s="18" customFormat="1" ht="47.25" customHeight="1">
      <c r="A610" s="12" t="s">
        <v>811</v>
      </c>
      <c r="B610" s="13">
        <v>22436480249</v>
      </c>
      <c r="C610" s="14" t="s">
        <v>1109</v>
      </c>
      <c r="D610" s="15" t="s">
        <v>13</v>
      </c>
      <c r="E610" s="16" t="s">
        <v>99</v>
      </c>
      <c r="F610" s="16" t="s">
        <v>1110</v>
      </c>
      <c r="G610" s="17">
        <v>1113.75</v>
      </c>
      <c r="H610" s="17">
        <v>0</v>
      </c>
      <c r="I610" s="17">
        <v>1113.75</v>
      </c>
      <c r="AG610" s="19"/>
    </row>
    <row r="611" spans="1:33" s="18" customFormat="1" ht="47.25" customHeight="1">
      <c r="A611" s="12" t="s">
        <v>173</v>
      </c>
      <c r="B611" s="13">
        <v>57144567268</v>
      </c>
      <c r="C611" s="14" t="s">
        <v>1111</v>
      </c>
      <c r="D611" s="15" t="s">
        <v>13</v>
      </c>
      <c r="E611" s="16" t="s">
        <v>99</v>
      </c>
      <c r="F611" s="16" t="s">
        <v>1112</v>
      </c>
      <c r="G611" s="17">
        <v>5558.41</v>
      </c>
      <c r="H611" s="17">
        <v>0</v>
      </c>
      <c r="I611" s="17">
        <v>5558.41</v>
      </c>
      <c r="AG611" s="19"/>
    </row>
    <row r="612" spans="1:33" s="18" customFormat="1" ht="47.25" customHeight="1">
      <c r="A612" s="12" t="s">
        <v>215</v>
      </c>
      <c r="B612" s="13">
        <v>63813874249</v>
      </c>
      <c r="C612" s="14" t="s">
        <v>1113</v>
      </c>
      <c r="D612" s="15" t="s">
        <v>13</v>
      </c>
      <c r="E612" s="16" t="s">
        <v>99</v>
      </c>
      <c r="F612" s="16" t="s">
        <v>1114</v>
      </c>
      <c r="G612" s="17">
        <v>5558.41</v>
      </c>
      <c r="H612" s="17">
        <v>0</v>
      </c>
      <c r="I612" s="17">
        <v>5558.41</v>
      </c>
      <c r="AG612" s="19"/>
    </row>
    <row r="613" spans="1:33" s="18" customFormat="1" ht="47.25" customHeight="1">
      <c r="A613" s="12" t="s">
        <v>1115</v>
      </c>
      <c r="B613" s="13">
        <v>63090740249</v>
      </c>
      <c r="C613" s="14" t="s">
        <v>1116</v>
      </c>
      <c r="D613" s="15" t="s">
        <v>13</v>
      </c>
      <c r="E613" s="16" t="s">
        <v>99</v>
      </c>
      <c r="F613" s="16" t="s">
        <v>1117</v>
      </c>
      <c r="G613" s="17">
        <v>1282.71</v>
      </c>
      <c r="H613" s="17">
        <v>0</v>
      </c>
      <c r="I613" s="17">
        <v>1282.71</v>
      </c>
      <c r="AG613" s="19"/>
    </row>
    <row r="614" spans="1:33" s="18" customFormat="1" ht="47.25" customHeight="1">
      <c r="A614" s="12" t="s">
        <v>171</v>
      </c>
      <c r="B614" s="13">
        <v>34267336253</v>
      </c>
      <c r="C614" s="14" t="s">
        <v>1118</v>
      </c>
      <c r="D614" s="15" t="s">
        <v>13</v>
      </c>
      <c r="E614" s="16" t="s">
        <v>99</v>
      </c>
      <c r="F614" s="16" t="s">
        <v>1119</v>
      </c>
      <c r="G614" s="17">
        <v>427.57</v>
      </c>
      <c r="H614" s="17">
        <v>0</v>
      </c>
      <c r="I614" s="17">
        <v>427.57</v>
      </c>
      <c r="AG614" s="19"/>
    </row>
    <row r="615" spans="1:33" s="18" customFormat="1" ht="47.25" customHeight="1">
      <c r="A615" s="12" t="s">
        <v>1115</v>
      </c>
      <c r="B615" s="13">
        <v>63090740249</v>
      </c>
      <c r="C615" s="14" t="s">
        <v>1118</v>
      </c>
      <c r="D615" s="15" t="s">
        <v>13</v>
      </c>
      <c r="E615" s="16" t="s">
        <v>99</v>
      </c>
      <c r="F615" s="16" t="s">
        <v>1120</v>
      </c>
      <c r="G615" s="17">
        <v>427.57</v>
      </c>
      <c r="H615" s="17">
        <v>0</v>
      </c>
      <c r="I615" s="17">
        <v>427.57</v>
      </c>
      <c r="AG615" s="19"/>
    </row>
    <row r="616" spans="1:33" s="18" customFormat="1" ht="47.25" customHeight="1">
      <c r="A616" s="12" t="s">
        <v>348</v>
      </c>
      <c r="B616" s="13">
        <v>34288970210</v>
      </c>
      <c r="C616" s="14" t="s">
        <v>1121</v>
      </c>
      <c r="D616" s="15" t="s">
        <v>13</v>
      </c>
      <c r="E616" s="16" t="s">
        <v>99</v>
      </c>
      <c r="F616" s="16" t="s">
        <v>1122</v>
      </c>
      <c r="G616" s="17">
        <v>205.68</v>
      </c>
      <c r="H616" s="17">
        <v>0</v>
      </c>
      <c r="I616" s="17">
        <v>205.68</v>
      </c>
      <c r="AG616" s="19"/>
    </row>
    <row r="617" spans="1:33" s="18" customFormat="1" ht="47.25" customHeight="1">
      <c r="A617" s="12" t="s">
        <v>1115</v>
      </c>
      <c r="B617" s="13">
        <v>63090740249</v>
      </c>
      <c r="C617" s="14" t="s">
        <v>1123</v>
      </c>
      <c r="D617" s="15" t="s">
        <v>13</v>
      </c>
      <c r="E617" s="16" t="s">
        <v>99</v>
      </c>
      <c r="F617" s="16" t="s">
        <v>1124</v>
      </c>
      <c r="G617" s="17">
        <v>427.57</v>
      </c>
      <c r="H617" s="17">
        <v>0</v>
      </c>
      <c r="I617" s="17">
        <v>427.57</v>
      </c>
      <c r="AG617" s="19"/>
    </row>
    <row r="618" spans="1:33" s="18" customFormat="1" ht="47.25" customHeight="1">
      <c r="A618" s="12" t="s">
        <v>1125</v>
      </c>
      <c r="B618" s="13">
        <v>7366769000177</v>
      </c>
      <c r="C618" s="14" t="s">
        <v>1126</v>
      </c>
      <c r="D618" s="15" t="s">
        <v>21</v>
      </c>
      <c r="E618" s="16" t="s">
        <v>57</v>
      </c>
      <c r="F618" s="16" t="s">
        <v>1127</v>
      </c>
      <c r="G618" s="17">
        <v>20085</v>
      </c>
      <c r="H618" s="17">
        <v>0</v>
      </c>
      <c r="I618" s="17">
        <v>0</v>
      </c>
      <c r="AG618" s="19"/>
    </row>
    <row r="619" spans="1:33" s="18" customFormat="1" ht="47.25" customHeight="1">
      <c r="A619" s="12" t="s">
        <v>328</v>
      </c>
      <c r="B619" s="13">
        <v>1742429000117</v>
      </c>
      <c r="C619" s="14" t="s">
        <v>1128</v>
      </c>
      <c r="D619" s="15" t="s">
        <v>21</v>
      </c>
      <c r="E619" s="16" t="s">
        <v>57</v>
      </c>
      <c r="F619" s="16" t="s">
        <v>1129</v>
      </c>
      <c r="G619" s="17">
        <v>3800</v>
      </c>
      <c r="H619" s="17">
        <v>3800</v>
      </c>
      <c r="I619" s="17">
        <v>3800</v>
      </c>
      <c r="AG619" s="19"/>
    </row>
    <row r="620" spans="1:33" s="18" customFormat="1" ht="47.25" customHeight="1">
      <c r="A620" s="12" t="s">
        <v>87</v>
      </c>
      <c r="B620" s="13">
        <v>7783832000170</v>
      </c>
      <c r="C620" s="14" t="s">
        <v>1130</v>
      </c>
      <c r="D620" s="15" t="s">
        <v>21</v>
      </c>
      <c r="E620" s="16" t="s">
        <v>22</v>
      </c>
      <c r="F620" s="16" t="s">
        <v>1131</v>
      </c>
      <c r="G620" s="17">
        <v>21181</v>
      </c>
      <c r="H620" s="17">
        <v>0</v>
      </c>
      <c r="I620" s="17">
        <v>0</v>
      </c>
      <c r="AG620" s="19"/>
    </row>
    <row r="621" spans="1:33" s="18" customFormat="1" ht="47.25" customHeight="1">
      <c r="A621" s="12" t="s">
        <v>502</v>
      </c>
      <c r="B621" s="13">
        <v>81293399787</v>
      </c>
      <c r="C621" s="14" t="s">
        <v>1132</v>
      </c>
      <c r="D621" s="15" t="s">
        <v>13</v>
      </c>
      <c r="E621" s="16" t="s">
        <v>99</v>
      </c>
      <c r="F621" s="16" t="s">
        <v>1133</v>
      </c>
      <c r="G621" s="17">
        <v>1172.3700000000001</v>
      </c>
      <c r="H621" s="17">
        <v>0</v>
      </c>
      <c r="I621" s="17">
        <v>1172.3700000000001</v>
      </c>
      <c r="AG621" s="19"/>
    </row>
    <row r="622" spans="1:33" s="18" customFormat="1" ht="47.25" customHeight="1">
      <c r="A622" s="12" t="s">
        <v>457</v>
      </c>
      <c r="B622" s="13">
        <v>52498107215</v>
      </c>
      <c r="C622" s="14" t="s">
        <v>1134</v>
      </c>
      <c r="D622" s="15" t="s">
        <v>13</v>
      </c>
      <c r="E622" s="16" t="s">
        <v>99</v>
      </c>
      <c r="F622" s="16" t="s">
        <v>1135</v>
      </c>
      <c r="G622" s="17">
        <v>1282.71</v>
      </c>
      <c r="H622" s="17">
        <v>0</v>
      </c>
      <c r="I622" s="17">
        <v>1282.71</v>
      </c>
      <c r="AG622" s="19"/>
    </row>
    <row r="623" spans="1:33" s="18" customFormat="1" ht="47.25" customHeight="1">
      <c r="A623" s="12" t="s">
        <v>1136</v>
      </c>
      <c r="B623" s="13">
        <v>30973015268</v>
      </c>
      <c r="C623" s="14" t="s">
        <v>1137</v>
      </c>
      <c r="D623" s="15" t="s">
        <v>13</v>
      </c>
      <c r="E623" s="16" t="s">
        <v>99</v>
      </c>
      <c r="F623" s="16" t="s">
        <v>1138</v>
      </c>
      <c r="G623" s="17">
        <v>1563.16</v>
      </c>
      <c r="H623" s="17">
        <v>0</v>
      </c>
      <c r="I623" s="17">
        <v>1563.16</v>
      </c>
      <c r="AG623" s="19"/>
    </row>
    <row r="624" spans="1:33" s="18" customFormat="1" ht="47.25" customHeight="1">
      <c r="A624" s="12" t="s">
        <v>1139</v>
      </c>
      <c r="B624" s="13">
        <v>76329429200</v>
      </c>
      <c r="C624" s="14" t="s">
        <v>1140</v>
      </c>
      <c r="D624" s="15" t="s">
        <v>13</v>
      </c>
      <c r="E624" s="16" t="s">
        <v>99</v>
      </c>
      <c r="F624" s="16" t="s">
        <v>1141</v>
      </c>
      <c r="G624" s="17">
        <v>987.26</v>
      </c>
      <c r="H624" s="17">
        <v>0</v>
      </c>
      <c r="I624" s="17">
        <v>987.26</v>
      </c>
      <c r="AG624" s="19"/>
    </row>
    <row r="625" spans="1:33" s="18" customFormat="1" ht="47.25" customHeight="1">
      <c r="A625" s="12" t="s">
        <v>119</v>
      </c>
      <c r="B625" s="13">
        <v>4282869000127</v>
      </c>
      <c r="C625" s="14" t="s">
        <v>1142</v>
      </c>
      <c r="D625" s="15" t="s">
        <v>13</v>
      </c>
      <c r="E625" s="16" t="s">
        <v>99</v>
      </c>
      <c r="F625" s="16" t="s">
        <v>1143</v>
      </c>
      <c r="G625" s="17">
        <v>42252.12</v>
      </c>
      <c r="H625" s="17">
        <v>0</v>
      </c>
      <c r="I625" s="17">
        <v>0</v>
      </c>
      <c r="AG625" s="19"/>
    </row>
    <row r="626" spans="1:33" s="18" customFormat="1" ht="47.25" customHeight="1">
      <c r="A626" s="12" t="s">
        <v>134</v>
      </c>
      <c r="B626" s="13">
        <v>265674743</v>
      </c>
      <c r="C626" s="14" t="s">
        <v>1144</v>
      </c>
      <c r="D626" s="15" t="s">
        <v>13</v>
      </c>
      <c r="E626" s="16" t="s">
        <v>99</v>
      </c>
      <c r="F626" s="16" t="s">
        <v>1145</v>
      </c>
      <c r="G626" s="17">
        <v>2000</v>
      </c>
      <c r="H626" s="17">
        <v>0</v>
      </c>
      <c r="I626" s="17">
        <v>2000</v>
      </c>
      <c r="AG626" s="19"/>
    </row>
    <row r="627" spans="1:33" s="18" customFormat="1" ht="47.25" customHeight="1">
      <c r="A627" s="12" t="s">
        <v>1146</v>
      </c>
      <c r="B627" s="13">
        <v>62413180206</v>
      </c>
      <c r="C627" s="14" t="s">
        <v>1147</v>
      </c>
      <c r="D627" s="15" t="s">
        <v>13</v>
      </c>
      <c r="E627" s="16" t="s">
        <v>99</v>
      </c>
      <c r="F627" s="16" t="s">
        <v>1148</v>
      </c>
      <c r="G627" s="17">
        <v>1000</v>
      </c>
      <c r="H627" s="17">
        <v>0</v>
      </c>
      <c r="I627" s="17">
        <v>1000</v>
      </c>
      <c r="AG627" s="19"/>
    </row>
    <row r="628" spans="1:33" s="18" customFormat="1" ht="47.25" customHeight="1">
      <c r="A628" s="12" t="s">
        <v>1146</v>
      </c>
      <c r="B628" s="13">
        <v>62413180206</v>
      </c>
      <c r="C628" s="14" t="s">
        <v>1149</v>
      </c>
      <c r="D628" s="15" t="s">
        <v>13</v>
      </c>
      <c r="E628" s="16" t="s">
        <v>99</v>
      </c>
      <c r="F628" s="16" t="s">
        <v>1150</v>
      </c>
      <c r="G628" s="17">
        <v>1000</v>
      </c>
      <c r="H628" s="17">
        <v>0</v>
      </c>
      <c r="I628" s="17">
        <v>1000</v>
      </c>
      <c r="AG628" s="19"/>
    </row>
    <row r="629" spans="1:33" s="18" customFormat="1" ht="47.25" customHeight="1">
      <c r="A629" s="12" t="s">
        <v>187</v>
      </c>
      <c r="B629" s="13" t="s">
        <v>188</v>
      </c>
      <c r="C629" s="14" t="s">
        <v>219</v>
      </c>
      <c r="D629" s="15" t="s">
        <v>13</v>
      </c>
      <c r="E629" s="16" t="s">
        <v>99</v>
      </c>
      <c r="F629" s="16" t="s">
        <v>1151</v>
      </c>
      <c r="G629" s="17">
        <v>4687629.45</v>
      </c>
      <c r="H629" s="17">
        <v>45243.6</v>
      </c>
      <c r="I629" s="17">
        <f>1091729.1+45243.6</f>
        <v>1136972.7000000002</v>
      </c>
      <c r="AG629" s="19"/>
    </row>
    <row r="630" spans="1:33" s="18" customFormat="1" ht="47.25" customHeight="1">
      <c r="A630" s="12" t="s">
        <v>187</v>
      </c>
      <c r="B630" s="13" t="s">
        <v>188</v>
      </c>
      <c r="C630" s="14" t="s">
        <v>219</v>
      </c>
      <c r="D630" s="15" t="s">
        <v>13</v>
      </c>
      <c r="E630" s="16" t="s">
        <v>99</v>
      </c>
      <c r="F630" s="16" t="s">
        <v>1152</v>
      </c>
      <c r="G630" s="17">
        <v>3757219.89</v>
      </c>
      <c r="H630" s="17">
        <v>0</v>
      </c>
      <c r="I630" s="17">
        <v>3757219.89</v>
      </c>
      <c r="AG630" s="19"/>
    </row>
    <row r="631" spans="1:33" s="18" customFormat="1" ht="47.25" customHeight="1">
      <c r="A631" s="12" t="s">
        <v>187</v>
      </c>
      <c r="B631" s="13" t="s">
        <v>188</v>
      </c>
      <c r="C631" s="14" t="s">
        <v>219</v>
      </c>
      <c r="D631" s="15" t="s">
        <v>13</v>
      </c>
      <c r="E631" s="16" t="s">
        <v>99</v>
      </c>
      <c r="F631" s="16" t="s">
        <v>1153</v>
      </c>
      <c r="G631" s="17">
        <v>1842523.29</v>
      </c>
      <c r="H631" s="17">
        <v>0</v>
      </c>
      <c r="I631" s="17">
        <v>1842523.29</v>
      </c>
      <c r="AG631" s="19"/>
    </row>
    <row r="632" spans="1:33" s="18" customFormat="1" ht="47.25" customHeight="1">
      <c r="A632" s="12" t="s">
        <v>187</v>
      </c>
      <c r="B632" s="13" t="s">
        <v>188</v>
      </c>
      <c r="C632" s="14" t="s">
        <v>219</v>
      </c>
      <c r="D632" s="15" t="s">
        <v>13</v>
      </c>
      <c r="E632" s="16" t="s">
        <v>99</v>
      </c>
      <c r="F632" s="16" t="s">
        <v>1154</v>
      </c>
      <c r="G632" s="17">
        <v>1019816.62</v>
      </c>
      <c r="H632" s="17">
        <v>0</v>
      </c>
      <c r="I632" s="17">
        <v>1019816.62</v>
      </c>
      <c r="AG632" s="19"/>
    </row>
    <row r="633" spans="1:33" s="18" customFormat="1" ht="47.25" customHeight="1">
      <c r="A633" s="12" t="s">
        <v>187</v>
      </c>
      <c r="B633" s="13" t="s">
        <v>188</v>
      </c>
      <c r="C633" s="14" t="s">
        <v>219</v>
      </c>
      <c r="D633" s="15" t="s">
        <v>13</v>
      </c>
      <c r="E633" s="16" t="s">
        <v>99</v>
      </c>
      <c r="F633" s="16" t="s">
        <v>1155</v>
      </c>
      <c r="G633" s="17">
        <v>730518.6</v>
      </c>
      <c r="H633" s="17">
        <v>0</v>
      </c>
      <c r="I633" s="17">
        <v>730518.6</v>
      </c>
      <c r="AG633" s="19"/>
    </row>
    <row r="634" spans="1:33" s="18" customFormat="1" ht="47.25" customHeight="1">
      <c r="A634" s="12" t="s">
        <v>187</v>
      </c>
      <c r="B634" s="13" t="s">
        <v>188</v>
      </c>
      <c r="C634" s="14" t="s">
        <v>219</v>
      </c>
      <c r="D634" s="15" t="s">
        <v>13</v>
      </c>
      <c r="E634" s="16" t="s">
        <v>99</v>
      </c>
      <c r="F634" s="16" t="s">
        <v>1156</v>
      </c>
      <c r="G634" s="17">
        <v>276016.38</v>
      </c>
      <c r="H634" s="17">
        <v>0</v>
      </c>
      <c r="I634" s="17">
        <v>276016.38</v>
      </c>
      <c r="AG634" s="19"/>
    </row>
    <row r="635" spans="1:33" s="18" customFormat="1" ht="47.25" customHeight="1">
      <c r="A635" s="12" t="s">
        <v>187</v>
      </c>
      <c r="B635" s="13" t="s">
        <v>188</v>
      </c>
      <c r="C635" s="14" t="s">
        <v>219</v>
      </c>
      <c r="D635" s="15" t="s">
        <v>13</v>
      </c>
      <c r="E635" s="16" t="s">
        <v>99</v>
      </c>
      <c r="F635" s="16" t="s">
        <v>1157</v>
      </c>
      <c r="G635" s="17">
        <v>191124.67</v>
      </c>
      <c r="H635" s="17">
        <v>0</v>
      </c>
      <c r="I635" s="17">
        <v>191124.67</v>
      </c>
      <c r="AG635" s="19"/>
    </row>
    <row r="636" spans="1:33" s="18" customFormat="1" ht="47.25" customHeight="1">
      <c r="A636" s="12" t="s">
        <v>187</v>
      </c>
      <c r="B636" s="13" t="s">
        <v>188</v>
      </c>
      <c r="C636" s="14" t="s">
        <v>219</v>
      </c>
      <c r="D636" s="15" t="s">
        <v>13</v>
      </c>
      <c r="E636" s="16" t="s">
        <v>99</v>
      </c>
      <c r="F636" s="16" t="s">
        <v>1158</v>
      </c>
      <c r="G636" s="17">
        <v>168306.32</v>
      </c>
      <c r="H636" s="17">
        <v>0</v>
      </c>
      <c r="I636" s="17">
        <v>168306.32</v>
      </c>
      <c r="AG636" s="19"/>
    </row>
    <row r="637" spans="1:33" s="18" customFormat="1" ht="47.25" customHeight="1">
      <c r="A637" s="12" t="s">
        <v>187</v>
      </c>
      <c r="B637" s="13" t="s">
        <v>188</v>
      </c>
      <c r="C637" s="14" t="s">
        <v>219</v>
      </c>
      <c r="D637" s="15" t="s">
        <v>13</v>
      </c>
      <c r="E637" s="16" t="s">
        <v>99</v>
      </c>
      <c r="F637" s="16" t="s">
        <v>1159</v>
      </c>
      <c r="G637" s="17">
        <v>89843.99</v>
      </c>
      <c r="H637" s="17">
        <v>0</v>
      </c>
      <c r="I637" s="17">
        <v>89843.99</v>
      </c>
      <c r="AG637" s="19"/>
    </row>
    <row r="638" spans="1:33" s="18" customFormat="1" ht="47.25" customHeight="1">
      <c r="A638" s="12" t="s">
        <v>187</v>
      </c>
      <c r="B638" s="13" t="s">
        <v>188</v>
      </c>
      <c r="C638" s="14" t="s">
        <v>219</v>
      </c>
      <c r="D638" s="15" t="s">
        <v>13</v>
      </c>
      <c r="E638" s="16" t="s">
        <v>99</v>
      </c>
      <c r="F638" s="16" t="s">
        <v>1160</v>
      </c>
      <c r="G638" s="17">
        <v>25246.59</v>
      </c>
      <c r="H638" s="17">
        <v>0</v>
      </c>
      <c r="I638" s="17">
        <v>25246.59</v>
      </c>
      <c r="AG638" s="19"/>
    </row>
    <row r="639" spans="1:33" s="18" customFormat="1" ht="47.25" customHeight="1">
      <c r="A639" s="12" t="s">
        <v>187</v>
      </c>
      <c r="B639" s="13" t="s">
        <v>188</v>
      </c>
      <c r="C639" s="14" t="s">
        <v>219</v>
      </c>
      <c r="D639" s="15" t="s">
        <v>13</v>
      </c>
      <c r="E639" s="16" t="s">
        <v>99</v>
      </c>
      <c r="F639" s="16" t="s">
        <v>1161</v>
      </c>
      <c r="G639" s="17">
        <v>16616.53</v>
      </c>
      <c r="H639" s="17">
        <v>0</v>
      </c>
      <c r="I639" s="17">
        <v>16616.53</v>
      </c>
      <c r="AG639" s="19"/>
    </row>
    <row r="640" spans="1:33" s="18" customFormat="1" ht="47.25" customHeight="1">
      <c r="A640" s="12" t="s">
        <v>187</v>
      </c>
      <c r="B640" s="13" t="s">
        <v>188</v>
      </c>
      <c r="C640" s="14" t="s">
        <v>219</v>
      </c>
      <c r="D640" s="15" t="s">
        <v>13</v>
      </c>
      <c r="E640" s="16" t="s">
        <v>99</v>
      </c>
      <c r="F640" s="16" t="s">
        <v>1162</v>
      </c>
      <c r="G640" s="17">
        <v>9775.64</v>
      </c>
      <c r="H640" s="17">
        <v>0</v>
      </c>
      <c r="I640" s="17">
        <v>9775.64</v>
      </c>
      <c r="AG640" s="19"/>
    </row>
    <row r="641" spans="1:33" s="18" customFormat="1" ht="47.25" customHeight="1">
      <c r="A641" s="12" t="s">
        <v>187</v>
      </c>
      <c r="B641" s="13" t="s">
        <v>188</v>
      </c>
      <c r="C641" s="14" t="s">
        <v>219</v>
      </c>
      <c r="D641" s="15" t="s">
        <v>13</v>
      </c>
      <c r="E641" s="16" t="s">
        <v>99</v>
      </c>
      <c r="F641" s="16" t="s">
        <v>1163</v>
      </c>
      <c r="G641" s="17">
        <v>2200</v>
      </c>
      <c r="H641" s="17">
        <v>0</v>
      </c>
      <c r="I641" s="17">
        <v>2200</v>
      </c>
      <c r="AG641" s="19"/>
    </row>
    <row r="642" spans="1:33" s="18" customFormat="1" ht="47.25" customHeight="1">
      <c r="A642" s="12" t="s">
        <v>187</v>
      </c>
      <c r="B642" s="13" t="s">
        <v>188</v>
      </c>
      <c r="C642" s="14" t="s">
        <v>219</v>
      </c>
      <c r="D642" s="15" t="s">
        <v>13</v>
      </c>
      <c r="E642" s="16" t="s">
        <v>99</v>
      </c>
      <c r="F642" s="16" t="s">
        <v>1164</v>
      </c>
      <c r="G642" s="17">
        <v>1143.16</v>
      </c>
      <c r="H642" s="17">
        <v>0</v>
      </c>
      <c r="I642" s="17">
        <v>1143.16</v>
      </c>
      <c r="AG642" s="19"/>
    </row>
    <row r="643" spans="1:33" s="18" customFormat="1" ht="47.25" customHeight="1">
      <c r="A643" s="12" t="s">
        <v>137</v>
      </c>
      <c r="B643" s="13">
        <v>29979036001031</v>
      </c>
      <c r="C643" s="14" t="s">
        <v>235</v>
      </c>
      <c r="D643" s="15" t="s">
        <v>13</v>
      </c>
      <c r="E643" s="16" t="s">
        <v>99</v>
      </c>
      <c r="F643" s="16" t="s">
        <v>1165</v>
      </c>
      <c r="G643" s="17">
        <v>77637.27</v>
      </c>
      <c r="H643" s="17">
        <v>77637.27</v>
      </c>
      <c r="I643" s="17">
        <v>77637.27</v>
      </c>
      <c r="AG643" s="19"/>
    </row>
    <row r="644" spans="1:33" s="18" customFormat="1" ht="47.25" customHeight="1">
      <c r="A644" s="12" t="s">
        <v>187</v>
      </c>
      <c r="B644" s="13" t="s">
        <v>188</v>
      </c>
      <c r="C644" s="14" t="s">
        <v>254</v>
      </c>
      <c r="D644" s="15" t="s">
        <v>13</v>
      </c>
      <c r="E644" s="16" t="s">
        <v>99</v>
      </c>
      <c r="F644" s="16" t="s">
        <v>1166</v>
      </c>
      <c r="G644" s="17">
        <v>2020750.53</v>
      </c>
      <c r="H644" s="17">
        <v>4009.79</v>
      </c>
      <c r="I644" s="17">
        <f>1575443.73+4009.79</f>
        <v>1579453.52</v>
      </c>
      <c r="AG644" s="19"/>
    </row>
    <row r="645" spans="1:33" s="18" customFormat="1" ht="47.25" customHeight="1">
      <c r="A645" s="12" t="s">
        <v>187</v>
      </c>
      <c r="B645" s="13" t="s">
        <v>188</v>
      </c>
      <c r="C645" s="14" t="s">
        <v>254</v>
      </c>
      <c r="D645" s="15" t="s">
        <v>13</v>
      </c>
      <c r="E645" s="16" t="s">
        <v>99</v>
      </c>
      <c r="F645" s="16" t="s">
        <v>1167</v>
      </c>
      <c r="G645" s="17">
        <v>132281.12</v>
      </c>
      <c r="H645" s="17">
        <v>0</v>
      </c>
      <c r="I645" s="17">
        <v>132281.12</v>
      </c>
      <c r="AG645" s="19"/>
    </row>
    <row r="646" spans="1:33" s="18" customFormat="1" ht="47.25" customHeight="1">
      <c r="A646" s="12" t="s">
        <v>187</v>
      </c>
      <c r="B646" s="13" t="s">
        <v>188</v>
      </c>
      <c r="C646" s="14" t="s">
        <v>254</v>
      </c>
      <c r="D646" s="15" t="s">
        <v>13</v>
      </c>
      <c r="E646" s="16" t="s">
        <v>99</v>
      </c>
      <c r="F646" s="16" t="s">
        <v>1168</v>
      </c>
      <c r="G646" s="17">
        <v>16899.32</v>
      </c>
      <c r="H646" s="17">
        <v>0</v>
      </c>
      <c r="I646" s="17">
        <v>16899.32</v>
      </c>
      <c r="AG646" s="19"/>
    </row>
    <row r="647" spans="1:33" s="18" customFormat="1" ht="47.25" customHeight="1">
      <c r="A647" s="12" t="s">
        <v>187</v>
      </c>
      <c r="B647" s="13" t="s">
        <v>188</v>
      </c>
      <c r="C647" s="14" t="s">
        <v>552</v>
      </c>
      <c r="D647" s="15" t="s">
        <v>13</v>
      </c>
      <c r="E647" s="16" t="s">
        <v>99</v>
      </c>
      <c r="F647" s="16" t="s">
        <v>1169</v>
      </c>
      <c r="G647" s="17">
        <v>1016827.92</v>
      </c>
      <c r="H647" s="17">
        <v>0</v>
      </c>
      <c r="I647" s="17">
        <v>774403.99</v>
      </c>
      <c r="AG647" s="19"/>
    </row>
    <row r="648" spans="1:33" s="18" customFormat="1" ht="47.25" customHeight="1">
      <c r="A648" s="12" t="s">
        <v>187</v>
      </c>
      <c r="B648" s="13" t="s">
        <v>188</v>
      </c>
      <c r="C648" s="14" t="s">
        <v>254</v>
      </c>
      <c r="D648" s="15" t="s">
        <v>13</v>
      </c>
      <c r="E648" s="16" t="s">
        <v>99</v>
      </c>
      <c r="F648" s="16" t="s">
        <v>1170</v>
      </c>
      <c r="G648" s="17">
        <v>28947.55</v>
      </c>
      <c r="H648" s="17">
        <v>0</v>
      </c>
      <c r="I648" s="17">
        <v>28877.66</v>
      </c>
      <c r="AG648" s="19"/>
    </row>
    <row r="649" spans="1:33" s="18" customFormat="1" ht="47.25" customHeight="1">
      <c r="A649" s="12" t="s">
        <v>187</v>
      </c>
      <c r="B649" s="13" t="s">
        <v>188</v>
      </c>
      <c r="C649" s="14" t="s">
        <v>254</v>
      </c>
      <c r="D649" s="15" t="s">
        <v>13</v>
      </c>
      <c r="E649" s="16" t="s">
        <v>99</v>
      </c>
      <c r="F649" s="16" t="s">
        <v>1171</v>
      </c>
      <c r="G649" s="17">
        <v>254.16</v>
      </c>
      <c r="H649" s="17">
        <v>0</v>
      </c>
      <c r="I649" s="17">
        <v>254.16</v>
      </c>
      <c r="AG649" s="19"/>
    </row>
    <row r="650" spans="1:33" s="18" customFormat="1" ht="47.25" customHeight="1">
      <c r="A650" s="12" t="s">
        <v>187</v>
      </c>
      <c r="B650" s="13" t="s">
        <v>188</v>
      </c>
      <c r="C650" s="14" t="s">
        <v>219</v>
      </c>
      <c r="D650" s="15" t="s">
        <v>13</v>
      </c>
      <c r="E650" s="16" t="s">
        <v>99</v>
      </c>
      <c r="F650" s="16" t="s">
        <v>1172</v>
      </c>
      <c r="G650" s="17">
        <v>392582.89</v>
      </c>
      <c r="H650" s="17">
        <v>3335.83</v>
      </c>
      <c r="I650" s="17">
        <f>360636.96+3335.83</f>
        <v>363972.79000000004</v>
      </c>
      <c r="AG650" s="19"/>
    </row>
    <row r="651" spans="1:33" s="18" customFormat="1" ht="47.25" customHeight="1">
      <c r="A651" s="12" t="s">
        <v>187</v>
      </c>
      <c r="B651" s="13" t="s">
        <v>188</v>
      </c>
      <c r="C651" s="14" t="s">
        <v>219</v>
      </c>
      <c r="D651" s="15" t="s">
        <v>13</v>
      </c>
      <c r="E651" s="16" t="s">
        <v>99</v>
      </c>
      <c r="F651" s="16" t="s">
        <v>1173</v>
      </c>
      <c r="G651" s="17">
        <v>345148.8</v>
      </c>
      <c r="H651" s="17">
        <v>0</v>
      </c>
      <c r="I651" s="17">
        <v>345148.8</v>
      </c>
      <c r="AG651" s="19"/>
    </row>
    <row r="652" spans="1:33" s="18" customFormat="1" ht="47.25" customHeight="1">
      <c r="A652" s="12" t="s">
        <v>187</v>
      </c>
      <c r="B652" s="13" t="s">
        <v>188</v>
      </c>
      <c r="C652" s="14" t="s">
        <v>219</v>
      </c>
      <c r="D652" s="15" t="s">
        <v>13</v>
      </c>
      <c r="E652" s="16" t="s">
        <v>99</v>
      </c>
      <c r="F652" s="16" t="s">
        <v>1174</v>
      </c>
      <c r="G652" s="17">
        <v>47280.98</v>
      </c>
      <c r="H652" s="17">
        <v>0</v>
      </c>
      <c r="I652" s="17">
        <v>47280.98</v>
      </c>
      <c r="AG652" s="19"/>
    </row>
    <row r="653" spans="1:33" s="18" customFormat="1" ht="47.25" customHeight="1">
      <c r="A653" s="12" t="s">
        <v>187</v>
      </c>
      <c r="B653" s="13" t="s">
        <v>188</v>
      </c>
      <c r="C653" s="14" t="s">
        <v>219</v>
      </c>
      <c r="D653" s="15" t="s">
        <v>13</v>
      </c>
      <c r="E653" s="16" t="s">
        <v>99</v>
      </c>
      <c r="F653" s="16" t="s">
        <v>1175</v>
      </c>
      <c r="G653" s="17">
        <v>40949.71</v>
      </c>
      <c r="H653" s="17">
        <v>0</v>
      </c>
      <c r="I653" s="17">
        <v>40949.71</v>
      </c>
      <c r="AG653" s="19"/>
    </row>
    <row r="654" spans="1:33" s="18" customFormat="1" ht="47.25" customHeight="1">
      <c r="A654" s="12" t="s">
        <v>187</v>
      </c>
      <c r="B654" s="13" t="s">
        <v>188</v>
      </c>
      <c r="C654" s="14" t="s">
        <v>219</v>
      </c>
      <c r="D654" s="15" t="s">
        <v>13</v>
      </c>
      <c r="E654" s="16" t="s">
        <v>99</v>
      </c>
      <c r="F654" s="16" t="s">
        <v>1176</v>
      </c>
      <c r="G654" s="17">
        <v>40555.93</v>
      </c>
      <c r="H654" s="17">
        <v>0</v>
      </c>
      <c r="I654" s="17">
        <v>40555.93</v>
      </c>
      <c r="AG654" s="19"/>
    </row>
    <row r="655" spans="1:33" s="18" customFormat="1" ht="47.25" customHeight="1">
      <c r="A655" s="12" t="s">
        <v>187</v>
      </c>
      <c r="B655" s="13" t="s">
        <v>188</v>
      </c>
      <c r="C655" s="14" t="s">
        <v>219</v>
      </c>
      <c r="D655" s="15" t="s">
        <v>13</v>
      </c>
      <c r="E655" s="16" t="s">
        <v>99</v>
      </c>
      <c r="F655" s="16" t="s">
        <v>1177</v>
      </c>
      <c r="G655" s="17">
        <v>8521.87</v>
      </c>
      <c r="H655" s="17">
        <v>0</v>
      </c>
      <c r="I655" s="17">
        <v>8521.87</v>
      </c>
      <c r="AG655" s="19"/>
    </row>
    <row r="656" spans="1:33" s="18" customFormat="1" ht="47.25" customHeight="1">
      <c r="A656" s="12" t="s">
        <v>187</v>
      </c>
      <c r="B656" s="13" t="s">
        <v>188</v>
      </c>
      <c r="C656" s="14" t="s">
        <v>219</v>
      </c>
      <c r="D656" s="15" t="s">
        <v>13</v>
      </c>
      <c r="E656" s="16" t="s">
        <v>99</v>
      </c>
      <c r="F656" s="16" t="s">
        <v>1178</v>
      </c>
      <c r="G656" s="17">
        <v>4273.2</v>
      </c>
      <c r="H656" s="17">
        <v>0</v>
      </c>
      <c r="I656" s="17">
        <v>4273.2</v>
      </c>
      <c r="AG656" s="19"/>
    </row>
    <row r="657" spans="1:33" s="18" customFormat="1" ht="47.25" customHeight="1">
      <c r="A657" s="12" t="s">
        <v>187</v>
      </c>
      <c r="B657" s="13" t="s">
        <v>188</v>
      </c>
      <c r="C657" s="14" t="s">
        <v>219</v>
      </c>
      <c r="D657" s="15" t="s">
        <v>13</v>
      </c>
      <c r="E657" s="16" t="s">
        <v>99</v>
      </c>
      <c r="F657" s="16" t="s">
        <v>1179</v>
      </c>
      <c r="G657" s="17">
        <v>2981.38</v>
      </c>
      <c r="H657" s="17">
        <v>0</v>
      </c>
      <c r="I657" s="17">
        <v>2981.38</v>
      </c>
      <c r="AG657" s="19"/>
    </row>
    <row r="658" spans="1:33" s="18" customFormat="1" ht="47.25" customHeight="1">
      <c r="A658" s="12" t="s">
        <v>187</v>
      </c>
      <c r="B658" s="13" t="s">
        <v>188</v>
      </c>
      <c r="C658" s="14" t="s">
        <v>219</v>
      </c>
      <c r="D658" s="15" t="s">
        <v>13</v>
      </c>
      <c r="E658" s="16" t="s">
        <v>99</v>
      </c>
      <c r="F658" s="16" t="s">
        <v>1180</v>
      </c>
      <c r="G658" s="17">
        <v>2357.16</v>
      </c>
      <c r="H658" s="17">
        <v>0</v>
      </c>
      <c r="I658" s="17">
        <v>2357.16</v>
      </c>
      <c r="AG658" s="19"/>
    </row>
    <row r="659" spans="1:33" s="18" customFormat="1" ht="47.25" customHeight="1">
      <c r="A659" s="12" t="s">
        <v>187</v>
      </c>
      <c r="B659" s="13" t="s">
        <v>188</v>
      </c>
      <c r="C659" s="14" t="s">
        <v>219</v>
      </c>
      <c r="D659" s="15" t="s">
        <v>13</v>
      </c>
      <c r="E659" s="16" t="s">
        <v>99</v>
      </c>
      <c r="F659" s="16" t="s">
        <v>1181</v>
      </c>
      <c r="G659" s="17">
        <v>2007.28</v>
      </c>
      <c r="H659" s="17">
        <v>0</v>
      </c>
      <c r="I659" s="17">
        <v>2007.28</v>
      </c>
      <c r="AG659" s="19"/>
    </row>
    <row r="660" spans="1:33" s="18" customFormat="1" ht="47.25" customHeight="1">
      <c r="A660" s="12" t="s">
        <v>187</v>
      </c>
      <c r="B660" s="13" t="s">
        <v>188</v>
      </c>
      <c r="C660" s="14" t="s">
        <v>219</v>
      </c>
      <c r="D660" s="15" t="s">
        <v>13</v>
      </c>
      <c r="E660" s="16" t="s">
        <v>99</v>
      </c>
      <c r="F660" s="16" t="s">
        <v>1182</v>
      </c>
      <c r="G660" s="17">
        <v>1933.46</v>
      </c>
      <c r="H660" s="17">
        <v>0</v>
      </c>
      <c r="I660" s="17">
        <v>1933.46</v>
      </c>
      <c r="AG660" s="19"/>
    </row>
    <row r="661" spans="1:33" s="18" customFormat="1" ht="47.25" customHeight="1">
      <c r="A661" s="12" t="s">
        <v>187</v>
      </c>
      <c r="B661" s="13" t="s">
        <v>188</v>
      </c>
      <c r="C661" s="14" t="s">
        <v>219</v>
      </c>
      <c r="D661" s="15" t="s">
        <v>13</v>
      </c>
      <c r="E661" s="16" t="s">
        <v>99</v>
      </c>
      <c r="F661" s="16" t="s">
        <v>1183</v>
      </c>
      <c r="G661" s="17">
        <v>1476.38</v>
      </c>
      <c r="H661" s="17">
        <v>0</v>
      </c>
      <c r="I661" s="17">
        <v>1476.38</v>
      </c>
      <c r="AG661" s="19"/>
    </row>
    <row r="662" spans="1:33" s="18" customFormat="1" ht="47.25" customHeight="1">
      <c r="A662" s="12" t="s">
        <v>187</v>
      </c>
      <c r="B662" s="13" t="s">
        <v>188</v>
      </c>
      <c r="C662" s="14" t="s">
        <v>219</v>
      </c>
      <c r="D662" s="15" t="s">
        <v>13</v>
      </c>
      <c r="E662" s="16" t="s">
        <v>99</v>
      </c>
      <c r="F662" s="16" t="s">
        <v>1184</v>
      </c>
      <c r="G662" s="17">
        <v>9166.72</v>
      </c>
      <c r="H662" s="17">
        <v>0</v>
      </c>
      <c r="I662" s="17">
        <v>9166.72</v>
      </c>
      <c r="AG662" s="19"/>
    </row>
    <row r="663" spans="1:33" s="18" customFormat="1" ht="47.25" customHeight="1">
      <c r="A663" s="12" t="s">
        <v>187</v>
      </c>
      <c r="B663" s="13" t="s">
        <v>188</v>
      </c>
      <c r="C663" s="14" t="s">
        <v>392</v>
      </c>
      <c r="D663" s="15" t="s">
        <v>13</v>
      </c>
      <c r="E663" s="16" t="s">
        <v>99</v>
      </c>
      <c r="F663" s="16" t="s">
        <v>1185</v>
      </c>
      <c r="G663" s="17">
        <v>751791.84</v>
      </c>
      <c r="H663" s="17">
        <v>0</v>
      </c>
      <c r="I663" s="17">
        <v>751791.84</v>
      </c>
      <c r="AG663" s="19"/>
    </row>
    <row r="664" spans="1:33" s="18" customFormat="1" ht="47.25" customHeight="1">
      <c r="A664" s="12" t="s">
        <v>187</v>
      </c>
      <c r="B664" s="13" t="s">
        <v>188</v>
      </c>
      <c r="C664" s="14" t="s">
        <v>395</v>
      </c>
      <c r="D664" s="15" t="s">
        <v>13</v>
      </c>
      <c r="E664" s="16" t="s">
        <v>99</v>
      </c>
      <c r="F664" s="16" t="s">
        <v>1186</v>
      </c>
      <c r="G664" s="17">
        <v>436926.92</v>
      </c>
      <c r="H664" s="17">
        <v>0</v>
      </c>
      <c r="I664" s="17">
        <v>436926.92</v>
      </c>
      <c r="AG664" s="19"/>
    </row>
    <row r="665" spans="1:33" s="18" customFormat="1" ht="47.25" customHeight="1">
      <c r="A665" s="12" t="s">
        <v>187</v>
      </c>
      <c r="B665" s="13" t="s">
        <v>188</v>
      </c>
      <c r="C665" s="14" t="s">
        <v>395</v>
      </c>
      <c r="D665" s="15" t="s">
        <v>13</v>
      </c>
      <c r="E665" s="16" t="s">
        <v>99</v>
      </c>
      <c r="F665" s="16" t="s">
        <v>1187</v>
      </c>
      <c r="G665" s="17">
        <v>1501.87</v>
      </c>
      <c r="H665" s="17">
        <v>0</v>
      </c>
      <c r="I665" s="17">
        <v>1501.87</v>
      </c>
      <c r="AG665" s="19"/>
    </row>
    <row r="666" spans="1:33" s="18" customFormat="1" ht="47.25" customHeight="1">
      <c r="A666" s="12" t="s">
        <v>187</v>
      </c>
      <c r="B666" s="13" t="s">
        <v>188</v>
      </c>
      <c r="C666" s="14" t="s">
        <v>395</v>
      </c>
      <c r="D666" s="15" t="s">
        <v>13</v>
      </c>
      <c r="E666" s="16" t="s">
        <v>99</v>
      </c>
      <c r="F666" s="16" t="s">
        <v>1188</v>
      </c>
      <c r="G666" s="17">
        <v>79430.13</v>
      </c>
      <c r="H666" s="17">
        <v>0</v>
      </c>
      <c r="I666" s="17">
        <v>79430.13</v>
      </c>
      <c r="AG666" s="19"/>
    </row>
    <row r="667" spans="1:33" s="18" customFormat="1" ht="47.25" customHeight="1">
      <c r="A667" s="12" t="s">
        <v>929</v>
      </c>
      <c r="B667" s="13">
        <v>7560567215</v>
      </c>
      <c r="C667" s="14" t="s">
        <v>1189</v>
      </c>
      <c r="D667" s="15" t="s">
        <v>13</v>
      </c>
      <c r="E667" s="16" t="s">
        <v>99</v>
      </c>
      <c r="F667" s="16" t="s">
        <v>1190</v>
      </c>
      <c r="G667" s="17">
        <v>1282.71</v>
      </c>
      <c r="H667" s="17">
        <v>1282.71</v>
      </c>
      <c r="I667" s="17">
        <v>1282.71</v>
      </c>
      <c r="AG667" s="19"/>
    </row>
    <row r="668" spans="1:33" s="18" customFormat="1" ht="47.25" customHeight="1">
      <c r="A668" s="12" t="s">
        <v>596</v>
      </c>
      <c r="B668" s="13">
        <v>38251108268</v>
      </c>
      <c r="C668" s="14" t="s">
        <v>1189</v>
      </c>
      <c r="D668" s="15" t="s">
        <v>13</v>
      </c>
      <c r="E668" s="16" t="s">
        <v>99</v>
      </c>
      <c r="F668" s="16" t="s">
        <v>1191</v>
      </c>
      <c r="G668" s="17">
        <v>1282.71</v>
      </c>
      <c r="H668" s="17">
        <v>1282.71</v>
      </c>
      <c r="I668" s="17">
        <v>1282.71</v>
      </c>
      <c r="AG668" s="19"/>
    </row>
    <row r="669" spans="1:33" s="18" customFormat="1" ht="47.25" customHeight="1">
      <c r="A669" s="12" t="s">
        <v>187</v>
      </c>
      <c r="B669" s="13" t="s">
        <v>188</v>
      </c>
      <c r="C669" s="14" t="s">
        <v>339</v>
      </c>
      <c r="D669" s="15" t="s">
        <v>13</v>
      </c>
      <c r="E669" s="16" t="s">
        <v>99</v>
      </c>
      <c r="F669" s="16" t="s">
        <v>1192</v>
      </c>
      <c r="G669" s="17">
        <v>329173.60000000003</v>
      </c>
      <c r="H669" s="17">
        <v>0</v>
      </c>
      <c r="I669" s="17">
        <v>329173.60000000003</v>
      </c>
      <c r="AG669" s="19"/>
    </row>
    <row r="670" spans="1:33" s="18" customFormat="1" ht="47.25" customHeight="1">
      <c r="A670" s="12" t="s">
        <v>187</v>
      </c>
      <c r="B670" s="13" t="s">
        <v>188</v>
      </c>
      <c r="C670" s="14" t="s">
        <v>1193</v>
      </c>
      <c r="D670" s="15" t="s">
        <v>13</v>
      </c>
      <c r="E670" s="16" t="s">
        <v>99</v>
      </c>
      <c r="F670" s="16" t="s">
        <v>1194</v>
      </c>
      <c r="G670" s="17">
        <v>19500</v>
      </c>
      <c r="H670" s="17">
        <v>0</v>
      </c>
      <c r="I670" s="17">
        <v>19500</v>
      </c>
      <c r="AG670" s="19"/>
    </row>
    <row r="671" spans="1:33" s="18" customFormat="1" ht="47.25" customHeight="1">
      <c r="A671" s="12" t="s">
        <v>187</v>
      </c>
      <c r="B671" s="13" t="s">
        <v>188</v>
      </c>
      <c r="C671" s="14" t="s">
        <v>219</v>
      </c>
      <c r="D671" s="15" t="s">
        <v>13</v>
      </c>
      <c r="E671" s="16" t="s">
        <v>99</v>
      </c>
      <c r="F671" s="16" t="s">
        <v>1195</v>
      </c>
      <c r="G671" s="17">
        <v>69509.58</v>
      </c>
      <c r="H671" s="17">
        <v>-40496.68</v>
      </c>
      <c r="I671" s="17">
        <f>69509.58-40496.68</f>
        <v>29012.9</v>
      </c>
      <c r="AG671" s="19"/>
    </row>
    <row r="672" spans="1:33" s="18" customFormat="1" ht="47.25" customHeight="1">
      <c r="A672" s="12" t="s">
        <v>187</v>
      </c>
      <c r="B672" s="13" t="s">
        <v>188</v>
      </c>
      <c r="C672" s="14" t="s">
        <v>219</v>
      </c>
      <c r="D672" s="15" t="s">
        <v>13</v>
      </c>
      <c r="E672" s="16" t="s">
        <v>99</v>
      </c>
      <c r="F672" s="16" t="s">
        <v>1196</v>
      </c>
      <c r="G672" s="17">
        <v>8722.81</v>
      </c>
      <c r="H672" s="17">
        <v>0</v>
      </c>
      <c r="I672" s="17">
        <v>8722.81</v>
      </c>
      <c r="AG672" s="19"/>
    </row>
    <row r="673" spans="1:33" s="18" customFormat="1" ht="47.25" customHeight="1">
      <c r="A673" s="12" t="s">
        <v>187</v>
      </c>
      <c r="B673" s="13" t="s">
        <v>188</v>
      </c>
      <c r="C673" s="14" t="s">
        <v>219</v>
      </c>
      <c r="D673" s="15" t="s">
        <v>13</v>
      </c>
      <c r="E673" s="16" t="s">
        <v>99</v>
      </c>
      <c r="F673" s="16" t="s">
        <v>1197</v>
      </c>
      <c r="G673" s="17">
        <v>20882.04</v>
      </c>
      <c r="H673" s="17">
        <v>0</v>
      </c>
      <c r="I673" s="17">
        <v>20882.04</v>
      </c>
      <c r="AG673" s="19"/>
    </row>
    <row r="674" spans="1:33" s="18" customFormat="1" ht="47.25" customHeight="1">
      <c r="A674" s="12" t="s">
        <v>187</v>
      </c>
      <c r="B674" s="13" t="s">
        <v>188</v>
      </c>
      <c r="C674" s="14" t="s">
        <v>219</v>
      </c>
      <c r="D674" s="15" t="s">
        <v>13</v>
      </c>
      <c r="E674" s="16" t="s">
        <v>99</v>
      </c>
      <c r="F674" s="16" t="s">
        <v>1198</v>
      </c>
      <c r="G674" s="17">
        <v>6721.37</v>
      </c>
      <c r="H674" s="17">
        <v>0</v>
      </c>
      <c r="I674" s="17">
        <v>6721.37</v>
      </c>
      <c r="AG674" s="19"/>
    </row>
    <row r="675" spans="1:33" s="18" customFormat="1" ht="47.25" customHeight="1">
      <c r="A675" s="12" t="s">
        <v>187</v>
      </c>
      <c r="B675" s="13" t="s">
        <v>188</v>
      </c>
      <c r="C675" s="14" t="s">
        <v>219</v>
      </c>
      <c r="D675" s="15" t="s">
        <v>13</v>
      </c>
      <c r="E675" s="16" t="s">
        <v>99</v>
      </c>
      <c r="F675" s="16" t="s">
        <v>1199</v>
      </c>
      <c r="G675" s="17">
        <v>9226.02</v>
      </c>
      <c r="H675" s="17">
        <v>0</v>
      </c>
      <c r="I675" s="17">
        <v>9226.02</v>
      </c>
      <c r="AG675" s="19"/>
    </row>
    <row r="676" spans="1:33" s="18" customFormat="1" ht="47.25" customHeight="1">
      <c r="A676" s="12" t="s">
        <v>187</v>
      </c>
      <c r="B676" s="13" t="s">
        <v>188</v>
      </c>
      <c r="C676" s="14" t="s">
        <v>219</v>
      </c>
      <c r="D676" s="15" t="s">
        <v>13</v>
      </c>
      <c r="E676" s="16" t="s">
        <v>99</v>
      </c>
      <c r="F676" s="16" t="s">
        <v>1200</v>
      </c>
      <c r="G676" s="17">
        <v>12303.27</v>
      </c>
      <c r="H676" s="17">
        <v>12303.27</v>
      </c>
      <c r="I676" s="17">
        <v>12303.27</v>
      </c>
      <c r="AG676" s="19"/>
    </row>
    <row r="677" spans="1:33" s="18" customFormat="1" ht="47.25" customHeight="1">
      <c r="A677" s="12" t="s">
        <v>187</v>
      </c>
      <c r="B677" s="13" t="s">
        <v>188</v>
      </c>
      <c r="C677" s="14" t="s">
        <v>339</v>
      </c>
      <c r="D677" s="15" t="s">
        <v>13</v>
      </c>
      <c r="E677" s="16" t="s">
        <v>99</v>
      </c>
      <c r="F677" s="16" t="s">
        <v>1201</v>
      </c>
      <c r="G677" s="17">
        <v>3465000</v>
      </c>
      <c r="H677" s="17">
        <v>3465000</v>
      </c>
      <c r="I677" s="17">
        <v>3465000</v>
      </c>
      <c r="AG677" s="19"/>
    </row>
    <row r="678" spans="1:33" s="18" customFormat="1" ht="47.25" customHeight="1">
      <c r="A678" s="12" t="s">
        <v>187</v>
      </c>
      <c r="B678" s="13" t="s">
        <v>188</v>
      </c>
      <c r="C678" s="14" t="s">
        <v>339</v>
      </c>
      <c r="D678" s="15" t="s">
        <v>13</v>
      </c>
      <c r="E678" s="16" t="s">
        <v>99</v>
      </c>
      <c r="F678" s="16" t="s">
        <v>1202</v>
      </c>
      <c r="G678" s="17">
        <v>65306.73</v>
      </c>
      <c r="H678" s="17">
        <v>65306.73</v>
      </c>
      <c r="I678" s="17">
        <v>65306.73</v>
      </c>
      <c r="AG678" s="19"/>
    </row>
    <row r="679" spans="1:33" s="18" customFormat="1" ht="47.25" customHeight="1">
      <c r="A679" s="12" t="s">
        <v>187</v>
      </c>
      <c r="B679" s="13" t="s">
        <v>188</v>
      </c>
      <c r="C679" s="14" t="s">
        <v>254</v>
      </c>
      <c r="D679" s="15" t="s">
        <v>13</v>
      </c>
      <c r="E679" s="16" t="s">
        <v>99</v>
      </c>
      <c r="F679" s="16" t="s">
        <v>1203</v>
      </c>
      <c r="G679" s="17">
        <v>73872.44</v>
      </c>
      <c r="H679" s="17">
        <v>48359.94</v>
      </c>
      <c r="I679" s="17">
        <v>48359.94</v>
      </c>
      <c r="AG679" s="19"/>
    </row>
    <row r="680" spans="1:33" s="18" customFormat="1" ht="47.25" customHeight="1">
      <c r="A680" s="12" t="s">
        <v>187</v>
      </c>
      <c r="B680" s="13" t="s">
        <v>188</v>
      </c>
      <c r="C680" s="14" t="s">
        <v>254</v>
      </c>
      <c r="D680" s="15" t="s">
        <v>13</v>
      </c>
      <c r="E680" s="16" t="s">
        <v>99</v>
      </c>
      <c r="F680" s="16" t="s">
        <v>1204</v>
      </c>
      <c r="G680" s="17">
        <v>4935.36</v>
      </c>
      <c r="H680" s="17">
        <v>4935.36</v>
      </c>
      <c r="I680" s="17">
        <v>4935.36</v>
      </c>
      <c r="AG680" s="19"/>
    </row>
    <row r="681" spans="1:33" s="18" customFormat="1" ht="47.25" customHeight="1">
      <c r="A681" s="12" t="s">
        <v>187</v>
      </c>
      <c r="B681" s="13" t="s">
        <v>188</v>
      </c>
      <c r="C681" s="14" t="s">
        <v>254</v>
      </c>
      <c r="D681" s="15" t="s">
        <v>13</v>
      </c>
      <c r="E681" s="16" t="s">
        <v>99</v>
      </c>
      <c r="F681" s="16" t="s">
        <v>1205</v>
      </c>
      <c r="G681" s="17">
        <v>2425.39</v>
      </c>
      <c r="H681" s="17">
        <v>2425.39</v>
      </c>
      <c r="I681" s="17">
        <v>2425.39</v>
      </c>
      <c r="AG681" s="19"/>
    </row>
    <row r="682" spans="1:33" s="18" customFormat="1" ht="47.25" customHeight="1">
      <c r="A682" s="12" t="s">
        <v>187</v>
      </c>
      <c r="B682" s="13" t="s">
        <v>188</v>
      </c>
      <c r="C682" s="14" t="s">
        <v>339</v>
      </c>
      <c r="D682" s="15" t="s">
        <v>13</v>
      </c>
      <c r="E682" s="16" t="s">
        <v>99</v>
      </c>
      <c r="F682" s="16" t="s">
        <v>1206</v>
      </c>
      <c r="G682" s="17">
        <v>38028.17</v>
      </c>
      <c r="H682" s="17">
        <v>38028.17</v>
      </c>
      <c r="I682" s="17">
        <v>38028.17</v>
      </c>
      <c r="AG682" s="19"/>
    </row>
    <row r="683" spans="1:33" s="18" customFormat="1" ht="47.25" customHeight="1">
      <c r="A683" s="12" t="s">
        <v>187</v>
      </c>
      <c r="B683" s="13" t="s">
        <v>188</v>
      </c>
      <c r="C683" s="14" t="s">
        <v>336</v>
      </c>
      <c r="D683" s="15" t="s">
        <v>13</v>
      </c>
      <c r="E683" s="16" t="s">
        <v>99</v>
      </c>
      <c r="F683" s="16" t="s">
        <v>1207</v>
      </c>
      <c r="G683" s="17">
        <v>2560000</v>
      </c>
      <c r="H683" s="17">
        <v>2560000</v>
      </c>
      <c r="I683" s="17">
        <v>2560000</v>
      </c>
      <c r="AG683" s="19"/>
    </row>
    <row r="684" spans="1:33" s="18" customFormat="1" ht="47.25" customHeight="1">
      <c r="A684" s="12" t="s">
        <v>187</v>
      </c>
      <c r="B684" s="13" t="s">
        <v>188</v>
      </c>
      <c r="C684" s="14" t="s">
        <v>336</v>
      </c>
      <c r="D684" s="15" t="s">
        <v>13</v>
      </c>
      <c r="E684" s="16" t="s">
        <v>99</v>
      </c>
      <c r="F684" s="16" t="s">
        <v>1208</v>
      </c>
      <c r="G684" s="17">
        <v>17050.47</v>
      </c>
      <c r="H684" s="17">
        <v>17050.47</v>
      </c>
      <c r="I684" s="17">
        <v>17050.47</v>
      </c>
      <c r="AG684" s="19"/>
    </row>
    <row r="685" spans="1:33" s="18" customFormat="1" ht="47.25" customHeight="1">
      <c r="A685" s="12" t="s">
        <v>926</v>
      </c>
      <c r="B685" s="13">
        <v>52075494215</v>
      </c>
      <c r="C685" s="14" t="s">
        <v>1209</v>
      </c>
      <c r="D685" s="15" t="s">
        <v>13</v>
      </c>
      <c r="E685" s="16" t="s">
        <v>99</v>
      </c>
      <c r="F685" s="16" t="s">
        <v>1210</v>
      </c>
      <c r="G685" s="17">
        <v>1710.28</v>
      </c>
      <c r="H685" s="17">
        <v>1710.28</v>
      </c>
      <c r="I685" s="17">
        <v>1710.28</v>
      </c>
      <c r="AG685" s="19"/>
    </row>
    <row r="686" spans="1:33" s="18" customFormat="1" ht="47.25" customHeight="1">
      <c r="A686" s="12" t="s">
        <v>1211</v>
      </c>
      <c r="B686" s="13">
        <v>1207219000129</v>
      </c>
      <c r="C686" s="14" t="s">
        <v>1212</v>
      </c>
      <c r="D686" s="15" t="s">
        <v>13</v>
      </c>
      <c r="E686" s="16" t="s">
        <v>43</v>
      </c>
      <c r="F686" s="16" t="s">
        <v>1213</v>
      </c>
      <c r="G686" s="17">
        <v>115223</v>
      </c>
      <c r="H686" s="17">
        <v>0</v>
      </c>
      <c r="I686" s="17">
        <v>0</v>
      </c>
      <c r="AG686" s="19"/>
    </row>
    <row r="687" spans="1:33" s="18" customFormat="1" ht="47.25" customHeight="1">
      <c r="A687" s="12" t="s">
        <v>137</v>
      </c>
      <c r="B687" s="13">
        <v>29979036001031</v>
      </c>
      <c r="C687" s="14" t="s">
        <v>235</v>
      </c>
      <c r="D687" s="15" t="s">
        <v>13</v>
      </c>
      <c r="E687" s="16" t="s">
        <v>99</v>
      </c>
      <c r="F687" s="16" t="s">
        <v>1214</v>
      </c>
      <c r="G687" s="17">
        <v>104.3</v>
      </c>
      <c r="H687" s="17">
        <v>104.3</v>
      </c>
      <c r="I687" s="17">
        <v>104.3</v>
      </c>
      <c r="AG687" s="19"/>
    </row>
    <row r="688" spans="1:33" s="18" customFormat="1" ht="47.25" customHeight="1">
      <c r="A688" s="12" t="s">
        <v>187</v>
      </c>
      <c r="B688" s="13" t="s">
        <v>188</v>
      </c>
      <c r="C688" s="14" t="s">
        <v>219</v>
      </c>
      <c r="D688" s="15" t="s">
        <v>13</v>
      </c>
      <c r="E688" s="16" t="s">
        <v>99</v>
      </c>
      <c r="F688" s="16" t="s">
        <v>1215</v>
      </c>
      <c r="G688" s="17">
        <v>23022.31</v>
      </c>
      <c r="H688" s="17">
        <v>22317.35</v>
      </c>
      <c r="I688" s="17">
        <v>22317.35</v>
      </c>
      <c r="AG688" s="19"/>
    </row>
    <row r="689" spans="1:33" s="18" customFormat="1" ht="47.25" customHeight="1">
      <c r="A689" s="12" t="s">
        <v>187</v>
      </c>
      <c r="B689" s="13" t="s">
        <v>188</v>
      </c>
      <c r="C689" s="14" t="s">
        <v>1216</v>
      </c>
      <c r="D689" s="15" t="s">
        <v>13</v>
      </c>
      <c r="E689" s="16" t="s">
        <v>99</v>
      </c>
      <c r="F689" s="16" t="s">
        <v>1217</v>
      </c>
      <c r="G689" s="17">
        <v>20610.74</v>
      </c>
      <c r="H689" s="17">
        <v>20610.74</v>
      </c>
      <c r="I689" s="17">
        <v>20610.74</v>
      </c>
      <c r="AG689" s="19"/>
    </row>
    <row r="690" spans="1:33" s="18" customFormat="1" ht="47.25" customHeight="1">
      <c r="A690" s="12" t="s">
        <v>1218</v>
      </c>
      <c r="B690" s="13">
        <v>4986163000146</v>
      </c>
      <c r="C690" s="14" t="s">
        <v>1219</v>
      </c>
      <c r="D690" s="15" t="s">
        <v>13</v>
      </c>
      <c r="E690" s="16" t="s">
        <v>99</v>
      </c>
      <c r="F690" s="16" t="s">
        <v>1220</v>
      </c>
      <c r="G690" s="17">
        <v>53650109.72</v>
      </c>
      <c r="H690" s="17">
        <v>53650109.72</v>
      </c>
      <c r="I690" s="17">
        <v>53650109.72</v>
      </c>
      <c r="AG690" s="19"/>
    </row>
    <row r="691" spans="1:33" s="18" customFormat="1" ht="47.25" customHeight="1">
      <c r="A691" s="12" t="s">
        <v>11</v>
      </c>
      <c r="B691" s="13">
        <v>3146650215</v>
      </c>
      <c r="C691" s="14" t="s">
        <v>1221</v>
      </c>
      <c r="D691" s="15" t="s">
        <v>13</v>
      </c>
      <c r="E691" s="16" t="s">
        <v>14</v>
      </c>
      <c r="F691" s="16" t="s">
        <v>1222</v>
      </c>
      <c r="G691" s="17">
        <v>32855.58</v>
      </c>
      <c r="H691" s="17">
        <v>702.8</v>
      </c>
      <c r="I691" s="17">
        <v>702.8</v>
      </c>
      <c r="AG691" s="19"/>
    </row>
    <row r="692" spans="1:33" s="18" customFormat="1" ht="47.25" customHeight="1">
      <c r="A692" s="12" t="s">
        <v>154</v>
      </c>
      <c r="B692" s="13">
        <v>4153748000185</v>
      </c>
      <c r="C692" s="14" t="s">
        <v>1223</v>
      </c>
      <c r="D692" s="15" t="s">
        <v>13</v>
      </c>
      <c r="E692" s="16" t="s">
        <v>99</v>
      </c>
      <c r="F692" s="16" t="s">
        <v>1224</v>
      </c>
      <c r="G692" s="17">
        <v>7495.45</v>
      </c>
      <c r="H692" s="17">
        <v>7495.45</v>
      </c>
      <c r="I692" s="17">
        <v>7495.45</v>
      </c>
      <c r="AG692" s="19"/>
    </row>
    <row r="693" spans="1:33" s="18" customFormat="1" ht="47.25" customHeight="1">
      <c r="A693" s="12" t="s">
        <v>175</v>
      </c>
      <c r="B693" s="13">
        <v>7618522200</v>
      </c>
      <c r="C693" s="14" t="s">
        <v>1225</v>
      </c>
      <c r="D693" s="15" t="s">
        <v>13</v>
      </c>
      <c r="E693" s="16" t="s">
        <v>99</v>
      </c>
      <c r="F693" s="16" t="s">
        <v>1226</v>
      </c>
      <c r="G693" s="17">
        <v>2137.6</v>
      </c>
      <c r="H693" s="17">
        <v>2137.6</v>
      </c>
      <c r="I693" s="17">
        <v>2137.6</v>
      </c>
      <c r="AG693" s="19"/>
    </row>
    <row r="694" spans="1:33" s="18" customFormat="1" ht="47.25" customHeight="1">
      <c r="A694" s="12" t="s">
        <v>862</v>
      </c>
      <c r="B694" s="13">
        <v>40249484234</v>
      </c>
      <c r="C694" s="14" t="s">
        <v>1227</v>
      </c>
      <c r="D694" s="15" t="s">
        <v>13</v>
      </c>
      <c r="E694" s="16" t="s">
        <v>99</v>
      </c>
      <c r="F694" s="16" t="s">
        <v>1228</v>
      </c>
      <c r="G694" s="17">
        <v>1710.28</v>
      </c>
      <c r="H694" s="17">
        <v>1710.28</v>
      </c>
      <c r="I694" s="17">
        <v>1710.28</v>
      </c>
      <c r="AG694" s="19"/>
    </row>
    <row r="695" spans="1:33" s="18" customFormat="1" ht="47.25" customHeight="1">
      <c r="A695" s="12" t="s">
        <v>171</v>
      </c>
      <c r="B695" s="13">
        <v>34267336253</v>
      </c>
      <c r="C695" s="14" t="s">
        <v>1229</v>
      </c>
      <c r="D695" s="15" t="s">
        <v>13</v>
      </c>
      <c r="E695" s="16" t="s">
        <v>99</v>
      </c>
      <c r="F695" s="16" t="s">
        <v>1230</v>
      </c>
      <c r="G695" s="17">
        <v>2137.85</v>
      </c>
      <c r="H695" s="17">
        <v>2137.85</v>
      </c>
      <c r="I695" s="17">
        <v>2137.85</v>
      </c>
      <c r="AG695" s="19"/>
    </row>
    <row r="696" spans="1:33" s="18" customFormat="1" ht="47.25" customHeight="1">
      <c r="A696" s="12" t="s">
        <v>749</v>
      </c>
      <c r="B696" s="13">
        <v>52979199249</v>
      </c>
      <c r="C696" s="14" t="s">
        <v>1231</v>
      </c>
      <c r="D696" s="15" t="s">
        <v>13</v>
      </c>
      <c r="E696" s="16" t="s">
        <v>99</v>
      </c>
      <c r="F696" s="16" t="s">
        <v>1232</v>
      </c>
      <c r="G696" s="17">
        <v>1282.71</v>
      </c>
      <c r="H696" s="17">
        <v>1282.71</v>
      </c>
      <c r="I696" s="17">
        <v>1282.71</v>
      </c>
      <c r="AG696" s="19"/>
    </row>
    <row r="697" spans="1:33" s="18" customFormat="1" ht="47.25" customHeight="1">
      <c r="A697" s="12" t="s">
        <v>1233</v>
      </c>
      <c r="B697" s="13">
        <v>2624659000144</v>
      </c>
      <c r="C697" s="14" t="s">
        <v>1234</v>
      </c>
      <c r="D697" s="15" t="s">
        <v>21</v>
      </c>
      <c r="E697" s="16" t="s">
        <v>57</v>
      </c>
      <c r="F697" s="16" t="s">
        <v>1235</v>
      </c>
      <c r="G697" s="17">
        <v>31741.7</v>
      </c>
      <c r="H697" s="17">
        <v>0</v>
      </c>
      <c r="I697" s="17">
        <v>0</v>
      </c>
      <c r="AG697" s="19"/>
    </row>
    <row r="698" spans="1:33" s="18" customFormat="1" ht="47.25" customHeight="1">
      <c r="A698" s="12" t="s">
        <v>1236</v>
      </c>
      <c r="B698" s="13">
        <v>10396799000130</v>
      </c>
      <c r="C698" s="14" t="s">
        <v>1234</v>
      </c>
      <c r="D698" s="15" t="s">
        <v>21</v>
      </c>
      <c r="E698" s="16" t="s">
        <v>57</v>
      </c>
      <c r="F698" s="16" t="s">
        <v>1237</v>
      </c>
      <c r="G698" s="17">
        <v>8310.3</v>
      </c>
      <c r="H698" s="17">
        <v>0</v>
      </c>
      <c r="I698" s="17">
        <v>0</v>
      </c>
      <c r="AG698" s="19"/>
    </row>
    <row r="699" spans="1:33" s="18" customFormat="1" ht="47.25" customHeight="1">
      <c r="A699" s="12" t="s">
        <v>1238</v>
      </c>
      <c r="B699" s="13">
        <v>84111020000120</v>
      </c>
      <c r="C699" s="14" t="s">
        <v>1234</v>
      </c>
      <c r="D699" s="15" t="s">
        <v>21</v>
      </c>
      <c r="E699" s="16" t="s">
        <v>57</v>
      </c>
      <c r="F699" s="16" t="s">
        <v>1239</v>
      </c>
      <c r="G699" s="17">
        <v>35736</v>
      </c>
      <c r="H699" s="17">
        <v>0</v>
      </c>
      <c r="I699" s="17">
        <v>0</v>
      </c>
      <c r="AG699" s="19"/>
    </row>
    <row r="700" spans="1:33" s="18" customFormat="1" ht="47.25" customHeight="1">
      <c r="A700" s="12" t="s">
        <v>1240</v>
      </c>
      <c r="B700" s="13">
        <v>8208008000150</v>
      </c>
      <c r="C700" s="14" t="s">
        <v>1234</v>
      </c>
      <c r="D700" s="15" t="s">
        <v>21</v>
      </c>
      <c r="E700" s="16" t="s">
        <v>57</v>
      </c>
      <c r="F700" s="16" t="s">
        <v>1241</v>
      </c>
      <c r="G700" s="17">
        <v>539.98</v>
      </c>
      <c r="H700" s="17">
        <v>0</v>
      </c>
      <c r="I700" s="17">
        <v>0</v>
      </c>
      <c r="AG700" s="19"/>
    </row>
    <row r="701" spans="1:33" s="18" customFormat="1" ht="47.25" customHeight="1">
      <c r="A701" s="12" t="s">
        <v>1238</v>
      </c>
      <c r="B701" s="13">
        <v>84111020000120</v>
      </c>
      <c r="C701" s="14" t="s">
        <v>1242</v>
      </c>
      <c r="D701" s="15" t="s">
        <v>21</v>
      </c>
      <c r="E701" s="16" t="s">
        <v>57</v>
      </c>
      <c r="F701" s="16" t="s">
        <v>1243</v>
      </c>
      <c r="G701" s="17">
        <v>22163</v>
      </c>
      <c r="H701" s="17">
        <v>0</v>
      </c>
      <c r="I701" s="17">
        <v>0</v>
      </c>
      <c r="AG701" s="19"/>
    </row>
    <row r="702" spans="1:33" s="18" customFormat="1" ht="47.25" customHeight="1">
      <c r="A702" s="12" t="s">
        <v>171</v>
      </c>
      <c r="B702" s="13">
        <v>34267336253</v>
      </c>
      <c r="C702" s="14" t="s">
        <v>1244</v>
      </c>
      <c r="D702" s="15" t="s">
        <v>13</v>
      </c>
      <c r="E702" s="16" t="s">
        <v>99</v>
      </c>
      <c r="F702" s="16" t="s">
        <v>1245</v>
      </c>
      <c r="G702" s="17">
        <v>6413.55</v>
      </c>
      <c r="H702" s="17">
        <v>6413.55</v>
      </c>
      <c r="I702" s="17">
        <v>6413.55</v>
      </c>
      <c r="AG702" s="19"/>
    </row>
    <row r="703" spans="1:33" s="18" customFormat="1" ht="47.25" customHeight="1">
      <c r="A703" s="12" t="s">
        <v>187</v>
      </c>
      <c r="B703" s="13" t="s">
        <v>188</v>
      </c>
      <c r="C703" s="14" t="s">
        <v>219</v>
      </c>
      <c r="D703" s="15" t="s">
        <v>13</v>
      </c>
      <c r="E703" s="16" t="s">
        <v>99</v>
      </c>
      <c r="F703" s="16" t="s">
        <v>1246</v>
      </c>
      <c r="G703" s="17">
        <v>8716.210000000001</v>
      </c>
      <c r="H703" s="17">
        <v>8716.210000000001</v>
      </c>
      <c r="I703" s="17">
        <v>8716.210000000001</v>
      </c>
      <c r="AG703" s="19"/>
    </row>
    <row r="704" spans="1:33" s="18" customFormat="1" ht="47.25" customHeight="1">
      <c r="A704" s="12" t="s">
        <v>187</v>
      </c>
      <c r="B704" s="13" t="s">
        <v>188</v>
      </c>
      <c r="C704" s="14" t="s">
        <v>219</v>
      </c>
      <c r="D704" s="15" t="s">
        <v>13</v>
      </c>
      <c r="E704" s="16" t="s">
        <v>99</v>
      </c>
      <c r="F704" s="16" t="s">
        <v>1247</v>
      </c>
      <c r="G704" s="17">
        <v>5810.81</v>
      </c>
      <c r="H704" s="17">
        <v>4454</v>
      </c>
      <c r="I704" s="17">
        <v>4454</v>
      </c>
      <c r="AG704" s="19"/>
    </row>
    <row r="705" spans="1:33" s="18" customFormat="1" ht="47.25" customHeight="1">
      <c r="A705" s="12" t="s">
        <v>1248</v>
      </c>
      <c r="B705" s="13">
        <v>4573834000147</v>
      </c>
      <c r="C705" s="14" t="s">
        <v>1249</v>
      </c>
      <c r="D705" s="15" t="s">
        <v>21</v>
      </c>
      <c r="E705" s="16" t="s">
        <v>14</v>
      </c>
      <c r="F705" s="16" t="s">
        <v>1250</v>
      </c>
      <c r="G705" s="17">
        <v>628.14</v>
      </c>
      <c r="H705" s="17">
        <v>628.14</v>
      </c>
      <c r="I705" s="17">
        <v>628.14</v>
      </c>
      <c r="AG705" s="19"/>
    </row>
    <row r="706" spans="1:33" s="18" customFormat="1" ht="47.25" customHeight="1">
      <c r="A706" s="12" t="s">
        <v>749</v>
      </c>
      <c r="B706" s="13">
        <v>52979199249</v>
      </c>
      <c r="C706" s="14" t="s">
        <v>1251</v>
      </c>
      <c r="D706" s="15" t="s">
        <v>13</v>
      </c>
      <c r="E706" s="16" t="s">
        <v>99</v>
      </c>
      <c r="F706" s="16" t="s">
        <v>1252</v>
      </c>
      <c r="G706" s="17">
        <v>2137.85</v>
      </c>
      <c r="H706" s="17">
        <v>2137.85</v>
      </c>
      <c r="I706" s="17">
        <v>2137.85</v>
      </c>
      <c r="AG706" s="19"/>
    </row>
    <row r="707" spans="1:33" s="18" customFormat="1" ht="47.25" customHeight="1">
      <c r="A707" s="12" t="s">
        <v>173</v>
      </c>
      <c r="B707" s="13">
        <v>57144567268</v>
      </c>
      <c r="C707" s="14" t="s">
        <v>1253</v>
      </c>
      <c r="D707" s="15" t="s">
        <v>13</v>
      </c>
      <c r="E707" s="16" t="s">
        <v>99</v>
      </c>
      <c r="F707" s="16" t="s">
        <v>1254</v>
      </c>
      <c r="G707" s="17">
        <v>2565.42</v>
      </c>
      <c r="H707" s="17">
        <v>2565.42</v>
      </c>
      <c r="I707" s="17">
        <v>2565.42</v>
      </c>
      <c r="AG707" s="19"/>
    </row>
    <row r="708" spans="1:33" s="18" customFormat="1" ht="47.25" customHeight="1">
      <c r="A708" s="12" t="s">
        <v>290</v>
      </c>
      <c r="B708" s="13">
        <v>1177815338</v>
      </c>
      <c r="C708" s="14" t="s">
        <v>1255</v>
      </c>
      <c r="D708" s="15" t="s">
        <v>13</v>
      </c>
      <c r="E708" s="16" t="s">
        <v>99</v>
      </c>
      <c r="F708" s="16" t="s">
        <v>1256</v>
      </c>
      <c r="G708" s="17">
        <v>1282.71</v>
      </c>
      <c r="H708" s="17">
        <v>1282.71</v>
      </c>
      <c r="I708" s="17">
        <v>1282.71</v>
      </c>
      <c r="AG708" s="19"/>
    </row>
    <row r="709" spans="1:33" s="18" customFormat="1" ht="47.25" customHeight="1">
      <c r="A709" s="12" t="s">
        <v>38</v>
      </c>
      <c r="B709" s="13">
        <v>4407920000180</v>
      </c>
      <c r="C709" s="14" t="s">
        <v>1257</v>
      </c>
      <c r="D709" s="15" t="s">
        <v>13</v>
      </c>
      <c r="E709" s="16" t="s">
        <v>14</v>
      </c>
      <c r="F709" s="16" t="s">
        <v>1258</v>
      </c>
      <c r="G709" s="17">
        <v>8150</v>
      </c>
      <c r="H709" s="17">
        <v>0</v>
      </c>
      <c r="I709" s="17">
        <v>0</v>
      </c>
      <c r="AG709" s="19"/>
    </row>
    <row r="710" spans="1:33" s="18" customFormat="1" ht="47.25" customHeight="1">
      <c r="A710" s="12" t="s">
        <v>154</v>
      </c>
      <c r="B710" s="13">
        <v>4153748000185</v>
      </c>
      <c r="C710" s="14" t="s">
        <v>1259</v>
      </c>
      <c r="D710" s="15" t="s">
        <v>13</v>
      </c>
      <c r="E710" s="16" t="s">
        <v>99</v>
      </c>
      <c r="F710" s="16" t="s">
        <v>1260</v>
      </c>
      <c r="G710" s="17">
        <v>1178264.3</v>
      </c>
      <c r="H710" s="17">
        <v>1178264.3</v>
      </c>
      <c r="I710" s="17">
        <v>1178264.3</v>
      </c>
      <c r="AG710" s="19"/>
    </row>
    <row r="711" spans="1:33" s="18" customFormat="1" ht="47.25" customHeight="1">
      <c r="A711" s="12" t="s">
        <v>593</v>
      </c>
      <c r="B711" s="13">
        <v>18853463287</v>
      </c>
      <c r="C711" s="14" t="s">
        <v>1261</v>
      </c>
      <c r="D711" s="15" t="s">
        <v>13</v>
      </c>
      <c r="E711" s="16" t="s">
        <v>99</v>
      </c>
      <c r="F711" s="16" t="s">
        <v>1262</v>
      </c>
      <c r="G711" s="17">
        <v>1563.16</v>
      </c>
      <c r="H711" s="17">
        <v>1563.16</v>
      </c>
      <c r="I711" s="17">
        <v>1563.16</v>
      </c>
      <c r="AG711" s="19"/>
    </row>
    <row r="712" spans="1:33" s="18" customFormat="1" ht="47.25" customHeight="1">
      <c r="A712" s="12" t="s">
        <v>749</v>
      </c>
      <c r="B712" s="13">
        <v>52979199249</v>
      </c>
      <c r="C712" s="14" t="s">
        <v>1263</v>
      </c>
      <c r="D712" s="15" t="s">
        <v>13</v>
      </c>
      <c r="E712" s="16" t="s">
        <v>99</v>
      </c>
      <c r="F712" s="16" t="s">
        <v>1264</v>
      </c>
      <c r="G712" s="17">
        <v>2137.85</v>
      </c>
      <c r="H712" s="17">
        <v>2137.85</v>
      </c>
      <c r="I712" s="17">
        <v>2137.85</v>
      </c>
      <c r="AG712" s="19"/>
    </row>
    <row r="713" spans="1:33" s="18" customFormat="1" ht="47.25" customHeight="1">
      <c r="A713" s="12" t="s">
        <v>1265</v>
      </c>
      <c r="B713" s="13">
        <v>22981020234</v>
      </c>
      <c r="C713" s="14" t="s">
        <v>1266</v>
      </c>
      <c r="D713" s="15" t="s">
        <v>13</v>
      </c>
      <c r="E713" s="16" t="s">
        <v>99</v>
      </c>
      <c r="F713" s="16" t="s">
        <v>1267</v>
      </c>
      <c r="G713" s="17">
        <v>1485</v>
      </c>
      <c r="H713" s="17">
        <v>1485</v>
      </c>
      <c r="I713" s="17">
        <v>1485</v>
      </c>
      <c r="AG713" s="19"/>
    </row>
    <row r="714" spans="1:33" s="18" customFormat="1" ht="47.25" customHeight="1">
      <c r="A714" s="12" t="s">
        <v>1268</v>
      </c>
      <c r="B714" s="13">
        <v>4277546234</v>
      </c>
      <c r="C714" s="14" t="s">
        <v>1269</v>
      </c>
      <c r="D714" s="15" t="s">
        <v>13</v>
      </c>
      <c r="E714" s="16" t="s">
        <v>99</v>
      </c>
      <c r="F714" s="16" t="s">
        <v>1270</v>
      </c>
      <c r="G714" s="17">
        <v>781.58</v>
      </c>
      <c r="H714" s="17">
        <v>781.58</v>
      </c>
      <c r="I714" s="17">
        <v>781.58</v>
      </c>
      <c r="AG714" s="19"/>
    </row>
    <row r="715" spans="1:33" s="18" customFormat="1" ht="47.25" customHeight="1">
      <c r="A715" s="12" t="s">
        <v>1271</v>
      </c>
      <c r="B715" s="13">
        <v>23032014000192</v>
      </c>
      <c r="C715" s="14" t="s">
        <v>1272</v>
      </c>
      <c r="D715" s="15" t="s">
        <v>21</v>
      </c>
      <c r="E715" s="16" t="s">
        <v>22</v>
      </c>
      <c r="F715" s="16" t="s">
        <v>1273</v>
      </c>
      <c r="G715" s="17">
        <v>265966.04</v>
      </c>
      <c r="H715" s="17">
        <v>0</v>
      </c>
      <c r="I715" s="17">
        <v>0</v>
      </c>
      <c r="AG715" s="19"/>
    </row>
    <row r="716" spans="1:33" s="18" customFormat="1" ht="47.25" customHeight="1">
      <c r="A716" s="12" t="s">
        <v>1271</v>
      </c>
      <c r="B716" s="13">
        <v>23032014000192</v>
      </c>
      <c r="C716" s="14" t="s">
        <v>1274</v>
      </c>
      <c r="D716" s="15" t="s">
        <v>21</v>
      </c>
      <c r="E716" s="16" t="s">
        <v>22</v>
      </c>
      <c r="F716" s="16" t="s">
        <v>1275</v>
      </c>
      <c r="G716" s="17">
        <v>88550.25</v>
      </c>
      <c r="H716" s="17">
        <v>0</v>
      </c>
      <c r="I716" s="17">
        <v>0</v>
      </c>
      <c r="AG716" s="19"/>
    </row>
    <row r="717" spans="1:33" s="18" customFormat="1" ht="47.25" customHeight="1">
      <c r="A717" s="12" t="s">
        <v>1276</v>
      </c>
      <c r="B717" s="13">
        <v>4826467000146</v>
      </c>
      <c r="C717" s="14" t="s">
        <v>1277</v>
      </c>
      <c r="D717" s="15" t="s">
        <v>21</v>
      </c>
      <c r="E717" s="16" t="s">
        <v>14</v>
      </c>
      <c r="F717" s="16" t="s">
        <v>1278</v>
      </c>
      <c r="G717" s="17">
        <v>2000</v>
      </c>
      <c r="H717" s="17">
        <v>0</v>
      </c>
      <c r="I717" s="17">
        <v>0</v>
      </c>
      <c r="AG717" s="19"/>
    </row>
    <row r="718" spans="1:33" s="18" customFormat="1" ht="47.25" customHeight="1">
      <c r="A718" s="12" t="s">
        <v>790</v>
      </c>
      <c r="B718" s="13">
        <v>3023261000115</v>
      </c>
      <c r="C718" s="14" t="s">
        <v>1279</v>
      </c>
      <c r="D718" s="15" t="s">
        <v>21</v>
      </c>
      <c r="E718" s="16" t="s">
        <v>57</v>
      </c>
      <c r="F718" s="16" t="s">
        <v>1280</v>
      </c>
      <c r="G718" s="17">
        <v>292</v>
      </c>
      <c r="H718" s="17">
        <v>0</v>
      </c>
      <c r="I718" s="17">
        <v>0</v>
      </c>
      <c r="AG718" s="19"/>
    </row>
    <row r="719" spans="1:33" s="18" customFormat="1" ht="47.25" customHeight="1">
      <c r="A719" s="12" t="s">
        <v>1281</v>
      </c>
      <c r="B719" s="13">
        <v>8761345000170</v>
      </c>
      <c r="C719" s="14" t="s">
        <v>1282</v>
      </c>
      <c r="D719" s="15" t="s">
        <v>21</v>
      </c>
      <c r="E719" s="16" t="s">
        <v>14</v>
      </c>
      <c r="F719" s="16" t="s">
        <v>1283</v>
      </c>
      <c r="G719" s="17">
        <v>1959.65</v>
      </c>
      <c r="H719" s="17">
        <v>0</v>
      </c>
      <c r="I719" s="17">
        <v>0</v>
      </c>
      <c r="AG719" s="19"/>
    </row>
    <row r="720" spans="1:33" s="18" customFormat="1" ht="47.25" customHeight="1">
      <c r="A720" s="12" t="s">
        <v>1284</v>
      </c>
      <c r="B720" s="13">
        <v>40628833253</v>
      </c>
      <c r="C720" s="14" t="s">
        <v>1285</v>
      </c>
      <c r="D720" s="15" t="s">
        <v>13</v>
      </c>
      <c r="E720" s="16" t="s">
        <v>99</v>
      </c>
      <c r="F720" s="16" t="s">
        <v>1286</v>
      </c>
      <c r="G720" s="17">
        <v>855.14</v>
      </c>
      <c r="H720" s="17">
        <v>855.14</v>
      </c>
      <c r="I720" s="17">
        <v>855.14</v>
      </c>
      <c r="AG720" s="19"/>
    </row>
    <row r="721" spans="1:33" s="18" customFormat="1" ht="47.25" customHeight="1">
      <c r="A721" s="12" t="s">
        <v>157</v>
      </c>
      <c r="B721" s="13">
        <v>71521755272</v>
      </c>
      <c r="C721" s="14" t="s">
        <v>1287</v>
      </c>
      <c r="D721" s="15" t="s">
        <v>13</v>
      </c>
      <c r="E721" s="16" t="s">
        <v>99</v>
      </c>
      <c r="F721" s="16" t="s">
        <v>1288</v>
      </c>
      <c r="G721" s="17">
        <v>1856.25</v>
      </c>
      <c r="H721" s="17">
        <v>1856.25</v>
      </c>
      <c r="I721" s="17">
        <v>1856.25</v>
      </c>
      <c r="AG721" s="19"/>
    </row>
    <row r="722" spans="1:33" s="18" customFormat="1" ht="47.25" customHeight="1">
      <c r="A722" s="12" t="s">
        <v>328</v>
      </c>
      <c r="B722" s="13">
        <v>1742429000117</v>
      </c>
      <c r="C722" s="14" t="s">
        <v>1289</v>
      </c>
      <c r="D722" s="15" t="s">
        <v>21</v>
      </c>
      <c r="E722" s="16" t="s">
        <v>57</v>
      </c>
      <c r="F722" s="16" t="s">
        <v>1290</v>
      </c>
      <c r="G722" s="17">
        <v>6080</v>
      </c>
      <c r="H722" s="17">
        <v>0</v>
      </c>
      <c r="I722" s="17">
        <v>0</v>
      </c>
      <c r="AG722" s="19"/>
    </row>
    <row r="723" spans="1:33" s="18" customFormat="1" ht="47.25" customHeight="1">
      <c r="A723" s="12" t="s">
        <v>187</v>
      </c>
      <c r="B723" s="13" t="s">
        <v>188</v>
      </c>
      <c r="C723" s="14" t="s">
        <v>260</v>
      </c>
      <c r="D723" s="15" t="s">
        <v>13</v>
      </c>
      <c r="E723" s="16" t="s">
        <v>99</v>
      </c>
      <c r="F723" s="16" t="s">
        <v>1291</v>
      </c>
      <c r="G723" s="17">
        <v>227.96</v>
      </c>
      <c r="H723" s="17">
        <v>0</v>
      </c>
      <c r="I723" s="17">
        <v>0</v>
      </c>
      <c r="AG723" s="19"/>
    </row>
    <row r="724" spans="1:33" s="18" customFormat="1" ht="47.25" customHeight="1">
      <c r="A724" s="12" t="s">
        <v>1292</v>
      </c>
      <c r="B724" s="13">
        <v>11347756000128</v>
      </c>
      <c r="C724" s="14" t="s">
        <v>1293</v>
      </c>
      <c r="D724" s="15" t="s">
        <v>21</v>
      </c>
      <c r="E724" s="16" t="s">
        <v>57</v>
      </c>
      <c r="F724" s="16" t="s">
        <v>1294</v>
      </c>
      <c r="G724" s="17">
        <v>14420</v>
      </c>
      <c r="H724" s="17">
        <v>0</v>
      </c>
      <c r="I724" s="17">
        <v>0</v>
      </c>
      <c r="AG724" s="19"/>
    </row>
    <row r="725" spans="1:33" s="18" customFormat="1" ht="47.25" customHeight="1">
      <c r="A725" s="12" t="s">
        <v>1073</v>
      </c>
      <c r="B725" s="13">
        <v>9353109000187</v>
      </c>
      <c r="C725" s="14" t="s">
        <v>1295</v>
      </c>
      <c r="D725" s="15" t="s">
        <v>21</v>
      </c>
      <c r="E725" s="16" t="s">
        <v>57</v>
      </c>
      <c r="F725" s="16" t="s">
        <v>1296</v>
      </c>
      <c r="G725" s="17">
        <v>183690</v>
      </c>
      <c r="H725" s="17">
        <v>0</v>
      </c>
      <c r="I725" s="17">
        <v>0</v>
      </c>
      <c r="AG725" s="19"/>
    </row>
    <row r="726" spans="1:33" s="18" customFormat="1" ht="47.25" customHeight="1">
      <c r="A726" s="12" t="s">
        <v>1093</v>
      </c>
      <c r="B726" s="13">
        <v>63646855000104</v>
      </c>
      <c r="C726" s="14" t="s">
        <v>1297</v>
      </c>
      <c r="D726" s="15" t="s">
        <v>21</v>
      </c>
      <c r="E726" s="16" t="s">
        <v>57</v>
      </c>
      <c r="F726" s="16" t="s">
        <v>1298</v>
      </c>
      <c r="G726" s="17">
        <v>1724.4</v>
      </c>
      <c r="H726" s="17">
        <v>0</v>
      </c>
      <c r="I726" s="17">
        <v>0</v>
      </c>
      <c r="AG726" s="19"/>
    </row>
    <row r="727" spans="1:33" s="18" customFormat="1" ht="47.25" customHeight="1">
      <c r="A727" s="12" t="s">
        <v>419</v>
      </c>
      <c r="B727" s="13">
        <v>7359872000190</v>
      </c>
      <c r="C727" s="14" t="s">
        <v>1297</v>
      </c>
      <c r="D727" s="15" t="s">
        <v>21</v>
      </c>
      <c r="E727" s="16" t="s">
        <v>57</v>
      </c>
      <c r="F727" s="16" t="s">
        <v>1299</v>
      </c>
      <c r="G727" s="17">
        <v>350</v>
      </c>
      <c r="H727" s="17">
        <v>0</v>
      </c>
      <c r="I727" s="17">
        <v>0</v>
      </c>
      <c r="AG727" s="19"/>
    </row>
    <row r="728" spans="1:33" s="18" customFormat="1" ht="47.25" customHeight="1">
      <c r="A728" s="12" t="s">
        <v>148</v>
      </c>
      <c r="B728" s="13">
        <v>5610079000196</v>
      </c>
      <c r="C728" s="14" t="s">
        <v>1300</v>
      </c>
      <c r="D728" s="15" t="s">
        <v>13</v>
      </c>
      <c r="E728" s="16" t="s">
        <v>99</v>
      </c>
      <c r="F728" s="16" t="s">
        <v>1301</v>
      </c>
      <c r="G728" s="17">
        <v>186.23</v>
      </c>
      <c r="H728" s="17">
        <v>186.23</v>
      </c>
      <c r="I728" s="17">
        <v>186.23</v>
      </c>
      <c r="AG728" s="19"/>
    </row>
    <row r="729" spans="1:33" s="18" customFormat="1" ht="47.25" customHeight="1">
      <c r="A729" s="12" t="s">
        <v>143</v>
      </c>
      <c r="B729" s="13">
        <v>4406195000125</v>
      </c>
      <c r="C729" s="14" t="s">
        <v>1302</v>
      </c>
      <c r="D729" s="15" t="s">
        <v>13</v>
      </c>
      <c r="E729" s="16" t="s">
        <v>99</v>
      </c>
      <c r="F729" s="16" t="s">
        <v>1303</v>
      </c>
      <c r="G729" s="17">
        <v>289.24</v>
      </c>
      <c r="H729" s="17">
        <v>289.24</v>
      </c>
      <c r="I729" s="17">
        <v>289.24</v>
      </c>
      <c r="AG729" s="19"/>
    </row>
    <row r="730" spans="1:33" s="18" customFormat="1" ht="47.25" customHeight="1">
      <c r="A730" s="12" t="s">
        <v>187</v>
      </c>
      <c r="B730" s="13" t="s">
        <v>188</v>
      </c>
      <c r="C730" s="14" t="s">
        <v>219</v>
      </c>
      <c r="D730" s="15" t="s">
        <v>13</v>
      </c>
      <c r="E730" s="16" t="s">
        <v>99</v>
      </c>
      <c r="F730" s="16" t="s">
        <v>1304</v>
      </c>
      <c r="G730" s="17">
        <v>4771282.87</v>
      </c>
      <c r="H730" s="17">
        <v>1616111.28</v>
      </c>
      <c r="I730" s="17">
        <v>1616111.28</v>
      </c>
      <c r="AG730" s="19"/>
    </row>
    <row r="731" spans="1:33" s="18" customFormat="1" ht="47.25" customHeight="1">
      <c r="A731" s="12" t="s">
        <v>187</v>
      </c>
      <c r="B731" s="13" t="s">
        <v>188</v>
      </c>
      <c r="C731" s="14" t="s">
        <v>219</v>
      </c>
      <c r="D731" s="15" t="s">
        <v>13</v>
      </c>
      <c r="E731" s="16" t="s">
        <v>99</v>
      </c>
      <c r="F731" s="16" t="s">
        <v>1305</v>
      </c>
      <c r="G731" s="17">
        <v>3797725.33</v>
      </c>
      <c r="H731" s="17">
        <v>3797725.33</v>
      </c>
      <c r="I731" s="17">
        <v>3797725.33</v>
      </c>
      <c r="AG731" s="19"/>
    </row>
    <row r="732" spans="1:33" s="18" customFormat="1" ht="47.25" customHeight="1">
      <c r="A732" s="12" t="s">
        <v>187</v>
      </c>
      <c r="B732" s="13" t="s">
        <v>188</v>
      </c>
      <c r="C732" s="14" t="s">
        <v>219</v>
      </c>
      <c r="D732" s="15" t="s">
        <v>13</v>
      </c>
      <c r="E732" s="16" t="s">
        <v>99</v>
      </c>
      <c r="F732" s="16" t="s">
        <v>1306</v>
      </c>
      <c r="G732" s="17">
        <v>2464040.5</v>
      </c>
      <c r="H732" s="17">
        <v>2464040.5</v>
      </c>
      <c r="I732" s="17">
        <v>2464040.5</v>
      </c>
      <c r="AG732" s="19"/>
    </row>
    <row r="733" spans="1:33" s="18" customFormat="1" ht="47.25" customHeight="1">
      <c r="A733" s="12" t="s">
        <v>187</v>
      </c>
      <c r="B733" s="13" t="s">
        <v>188</v>
      </c>
      <c r="C733" s="14" t="s">
        <v>219</v>
      </c>
      <c r="D733" s="15" t="s">
        <v>13</v>
      </c>
      <c r="E733" s="16" t="s">
        <v>99</v>
      </c>
      <c r="F733" s="16" t="s">
        <v>1307</v>
      </c>
      <c r="G733" s="17">
        <v>969439.3</v>
      </c>
      <c r="H733" s="17">
        <v>969439.3</v>
      </c>
      <c r="I733" s="17">
        <v>969439.3</v>
      </c>
      <c r="AG733" s="19"/>
    </row>
    <row r="734" spans="1:33" s="18" customFormat="1" ht="47.25" customHeight="1">
      <c r="A734" s="12" t="s">
        <v>187</v>
      </c>
      <c r="B734" s="13" t="s">
        <v>188</v>
      </c>
      <c r="C734" s="14" t="s">
        <v>219</v>
      </c>
      <c r="D734" s="15" t="s">
        <v>13</v>
      </c>
      <c r="E734" s="16" t="s">
        <v>99</v>
      </c>
      <c r="F734" s="16" t="s">
        <v>1308</v>
      </c>
      <c r="G734" s="17">
        <v>836774.72</v>
      </c>
      <c r="H734" s="17">
        <v>836774.72</v>
      </c>
      <c r="I734" s="17">
        <v>836774.72</v>
      </c>
      <c r="AG734" s="19"/>
    </row>
    <row r="735" spans="1:33" s="18" customFormat="1" ht="47.25" customHeight="1">
      <c r="A735" s="12" t="s">
        <v>187</v>
      </c>
      <c r="B735" s="13" t="s">
        <v>188</v>
      </c>
      <c r="C735" s="14" t="s">
        <v>219</v>
      </c>
      <c r="D735" s="15" t="s">
        <v>13</v>
      </c>
      <c r="E735" s="16" t="s">
        <v>99</v>
      </c>
      <c r="F735" s="16" t="s">
        <v>1309</v>
      </c>
      <c r="G735" s="17">
        <v>359198.04</v>
      </c>
      <c r="H735" s="17">
        <v>359198.04</v>
      </c>
      <c r="I735" s="17">
        <v>359198.04</v>
      </c>
      <c r="AG735" s="19"/>
    </row>
    <row r="736" spans="1:33" s="18" customFormat="1" ht="47.25" customHeight="1">
      <c r="A736" s="12" t="s">
        <v>187</v>
      </c>
      <c r="B736" s="13" t="s">
        <v>188</v>
      </c>
      <c r="C736" s="14" t="s">
        <v>219</v>
      </c>
      <c r="D736" s="15" t="s">
        <v>13</v>
      </c>
      <c r="E736" s="16" t="s">
        <v>99</v>
      </c>
      <c r="F736" s="16" t="s">
        <v>1310</v>
      </c>
      <c r="G736" s="17">
        <v>168306.32</v>
      </c>
      <c r="H736" s="17">
        <v>168306.32</v>
      </c>
      <c r="I736" s="17">
        <v>168306.32</v>
      </c>
      <c r="AG736" s="19"/>
    </row>
    <row r="737" spans="1:33" s="18" customFormat="1" ht="47.25" customHeight="1">
      <c r="A737" s="12" t="s">
        <v>187</v>
      </c>
      <c r="B737" s="13" t="s">
        <v>188</v>
      </c>
      <c r="C737" s="14" t="s">
        <v>219</v>
      </c>
      <c r="D737" s="15" t="s">
        <v>13</v>
      </c>
      <c r="E737" s="16" t="s">
        <v>99</v>
      </c>
      <c r="F737" s="16" t="s">
        <v>1311</v>
      </c>
      <c r="G737" s="17">
        <v>89843.99</v>
      </c>
      <c r="H737" s="17">
        <v>89843.99</v>
      </c>
      <c r="I737" s="17">
        <v>89843.99</v>
      </c>
      <c r="AG737" s="19"/>
    </row>
    <row r="738" spans="1:33" s="18" customFormat="1" ht="47.25" customHeight="1">
      <c r="A738" s="12" t="s">
        <v>187</v>
      </c>
      <c r="B738" s="13" t="s">
        <v>188</v>
      </c>
      <c r="C738" s="14" t="s">
        <v>219</v>
      </c>
      <c r="D738" s="15" t="s">
        <v>13</v>
      </c>
      <c r="E738" s="16" t="s">
        <v>99</v>
      </c>
      <c r="F738" s="16" t="s">
        <v>1312</v>
      </c>
      <c r="G738" s="17">
        <v>79336.26</v>
      </c>
      <c r="H738" s="17">
        <v>79336.26</v>
      </c>
      <c r="I738" s="17">
        <v>79336.26</v>
      </c>
      <c r="AG738" s="19"/>
    </row>
    <row r="739" spans="1:33" s="18" customFormat="1" ht="47.25" customHeight="1">
      <c r="A739" s="12" t="s">
        <v>187</v>
      </c>
      <c r="B739" s="13" t="s">
        <v>188</v>
      </c>
      <c r="C739" s="14" t="s">
        <v>219</v>
      </c>
      <c r="D739" s="15" t="s">
        <v>13</v>
      </c>
      <c r="E739" s="16" t="s">
        <v>99</v>
      </c>
      <c r="F739" s="16" t="s">
        <v>1313</v>
      </c>
      <c r="G739" s="17">
        <v>29454.33</v>
      </c>
      <c r="H739" s="17">
        <v>29454.33</v>
      </c>
      <c r="I739" s="17">
        <v>29454.33</v>
      </c>
      <c r="AG739" s="19"/>
    </row>
    <row r="740" spans="1:33" s="18" customFormat="1" ht="47.25" customHeight="1">
      <c r="A740" s="12" t="s">
        <v>187</v>
      </c>
      <c r="B740" s="13" t="s">
        <v>188</v>
      </c>
      <c r="C740" s="14" t="s">
        <v>219</v>
      </c>
      <c r="D740" s="15" t="s">
        <v>13</v>
      </c>
      <c r="E740" s="16" t="s">
        <v>99</v>
      </c>
      <c r="F740" s="16" t="s">
        <v>1314</v>
      </c>
      <c r="G740" s="17">
        <v>16616.53</v>
      </c>
      <c r="H740" s="17">
        <v>16616.53</v>
      </c>
      <c r="I740" s="17">
        <v>16616.53</v>
      </c>
      <c r="AG740" s="19"/>
    </row>
    <row r="741" spans="1:33" s="18" customFormat="1" ht="47.25" customHeight="1">
      <c r="A741" s="12" t="s">
        <v>187</v>
      </c>
      <c r="B741" s="13" t="s">
        <v>188</v>
      </c>
      <c r="C741" s="14" t="s">
        <v>219</v>
      </c>
      <c r="D741" s="15" t="s">
        <v>13</v>
      </c>
      <c r="E741" s="16" t="s">
        <v>99</v>
      </c>
      <c r="F741" s="16" t="s">
        <v>1315</v>
      </c>
      <c r="G741" s="17">
        <v>9456.630000000001</v>
      </c>
      <c r="H741" s="17">
        <v>9456.630000000001</v>
      </c>
      <c r="I741" s="17">
        <v>9456.630000000001</v>
      </c>
      <c r="AG741" s="19"/>
    </row>
    <row r="742" spans="1:33" s="18" customFormat="1" ht="47.25" customHeight="1">
      <c r="A742" s="12" t="s">
        <v>187</v>
      </c>
      <c r="B742" s="13" t="s">
        <v>188</v>
      </c>
      <c r="C742" s="14" t="s">
        <v>219</v>
      </c>
      <c r="D742" s="15" t="s">
        <v>13</v>
      </c>
      <c r="E742" s="16" t="s">
        <v>99</v>
      </c>
      <c r="F742" s="16" t="s">
        <v>1316</v>
      </c>
      <c r="G742" s="17">
        <v>2200</v>
      </c>
      <c r="H742" s="17">
        <v>2200</v>
      </c>
      <c r="I742" s="17">
        <v>2200</v>
      </c>
      <c r="AG742" s="19"/>
    </row>
    <row r="743" spans="1:33" s="18" customFormat="1" ht="47.25" customHeight="1">
      <c r="A743" s="12" t="s">
        <v>187</v>
      </c>
      <c r="B743" s="13" t="s">
        <v>188</v>
      </c>
      <c r="C743" s="14" t="s">
        <v>219</v>
      </c>
      <c r="D743" s="15" t="s">
        <v>13</v>
      </c>
      <c r="E743" s="16" t="s">
        <v>99</v>
      </c>
      <c r="F743" s="16" t="s">
        <v>1317</v>
      </c>
      <c r="G743" s="17">
        <v>1143.16</v>
      </c>
      <c r="H743" s="17">
        <v>1143.16</v>
      </c>
      <c r="I743" s="17">
        <v>1143.16</v>
      </c>
      <c r="AG743" s="19"/>
    </row>
    <row r="744" spans="1:33" s="18" customFormat="1" ht="47.25" customHeight="1">
      <c r="A744" s="12" t="s">
        <v>137</v>
      </c>
      <c r="B744" s="13">
        <v>29979036001031</v>
      </c>
      <c r="C744" s="14" t="s">
        <v>1318</v>
      </c>
      <c r="D744" s="15" t="s">
        <v>13</v>
      </c>
      <c r="E744" s="16" t="s">
        <v>99</v>
      </c>
      <c r="F744" s="16" t="s">
        <v>1319</v>
      </c>
      <c r="G744" s="17">
        <v>97956.31</v>
      </c>
      <c r="H744" s="17">
        <v>0</v>
      </c>
      <c r="I744" s="17">
        <v>0</v>
      </c>
      <c r="AG744" s="19"/>
    </row>
    <row r="745" spans="1:33" s="18" customFormat="1" ht="47.25" customHeight="1">
      <c r="A745" s="12" t="s">
        <v>187</v>
      </c>
      <c r="B745" s="13" t="s">
        <v>188</v>
      </c>
      <c r="C745" s="14" t="s">
        <v>548</v>
      </c>
      <c r="D745" s="15" t="s">
        <v>13</v>
      </c>
      <c r="E745" s="16" t="s">
        <v>99</v>
      </c>
      <c r="F745" s="16" t="s">
        <v>1320</v>
      </c>
      <c r="G745" s="17">
        <v>2020750.53</v>
      </c>
      <c r="H745" s="17">
        <v>1579383.63</v>
      </c>
      <c r="I745" s="17">
        <v>1579383.63</v>
      </c>
      <c r="AG745" s="19"/>
    </row>
    <row r="746" spans="1:33" s="18" customFormat="1" ht="47.25" customHeight="1">
      <c r="A746" s="12" t="s">
        <v>187</v>
      </c>
      <c r="B746" s="13" t="s">
        <v>188</v>
      </c>
      <c r="C746" s="14" t="s">
        <v>548</v>
      </c>
      <c r="D746" s="15" t="s">
        <v>13</v>
      </c>
      <c r="E746" s="16" t="s">
        <v>99</v>
      </c>
      <c r="F746" s="16" t="s">
        <v>1321</v>
      </c>
      <c r="G746" s="17">
        <v>132281.12</v>
      </c>
      <c r="H746" s="17">
        <v>132281.12</v>
      </c>
      <c r="I746" s="17">
        <v>132281.12</v>
      </c>
      <c r="AG746" s="19"/>
    </row>
    <row r="747" spans="1:33" s="18" customFormat="1" ht="47.25" customHeight="1">
      <c r="A747" s="12" t="s">
        <v>187</v>
      </c>
      <c r="B747" s="13" t="s">
        <v>188</v>
      </c>
      <c r="C747" s="14" t="s">
        <v>548</v>
      </c>
      <c r="D747" s="15" t="s">
        <v>13</v>
      </c>
      <c r="E747" s="16" t="s">
        <v>99</v>
      </c>
      <c r="F747" s="16" t="s">
        <v>1322</v>
      </c>
      <c r="G747" s="17">
        <v>28947.55</v>
      </c>
      <c r="H747" s="17">
        <v>28947.55</v>
      </c>
      <c r="I747" s="17">
        <v>28947.55</v>
      </c>
      <c r="AG747" s="19"/>
    </row>
    <row r="748" spans="1:33" s="18" customFormat="1" ht="47.25" customHeight="1">
      <c r="A748" s="12" t="s">
        <v>187</v>
      </c>
      <c r="B748" s="13" t="s">
        <v>188</v>
      </c>
      <c r="C748" s="14" t="s">
        <v>548</v>
      </c>
      <c r="D748" s="15" t="s">
        <v>13</v>
      </c>
      <c r="E748" s="16" t="s">
        <v>99</v>
      </c>
      <c r="F748" s="16" t="s">
        <v>1323</v>
      </c>
      <c r="G748" s="17">
        <v>16899.32</v>
      </c>
      <c r="H748" s="17">
        <v>16899.32</v>
      </c>
      <c r="I748" s="17">
        <v>16899.32</v>
      </c>
      <c r="AG748" s="19"/>
    </row>
    <row r="749" spans="1:33" s="18" customFormat="1" ht="47.25" customHeight="1">
      <c r="A749" s="12" t="s">
        <v>1324</v>
      </c>
      <c r="B749" s="13">
        <v>14141553000179</v>
      </c>
      <c r="C749" s="14" t="s">
        <v>1325</v>
      </c>
      <c r="D749" s="15" t="s">
        <v>21</v>
      </c>
      <c r="E749" s="16" t="s">
        <v>57</v>
      </c>
      <c r="F749" s="16" t="s">
        <v>1326</v>
      </c>
      <c r="G749" s="17">
        <v>1320</v>
      </c>
      <c r="H749" s="17">
        <v>0</v>
      </c>
      <c r="I749" s="17">
        <v>0</v>
      </c>
      <c r="AG749" s="19"/>
    </row>
    <row r="750" spans="1:33" s="18" customFormat="1" ht="47.25" customHeight="1">
      <c r="A750" s="12" t="s">
        <v>187</v>
      </c>
      <c r="B750" s="13" t="s">
        <v>188</v>
      </c>
      <c r="C750" s="14" t="s">
        <v>1327</v>
      </c>
      <c r="D750" s="15" t="s">
        <v>13</v>
      </c>
      <c r="E750" s="16" t="s">
        <v>99</v>
      </c>
      <c r="F750" s="16" t="s">
        <v>1328</v>
      </c>
      <c r="G750" s="17">
        <v>751791.84</v>
      </c>
      <c r="H750" s="17">
        <v>0</v>
      </c>
      <c r="I750" s="17">
        <v>0</v>
      </c>
      <c r="AG750" s="19"/>
    </row>
    <row r="751" spans="1:33" s="18" customFormat="1" ht="47.25" customHeight="1">
      <c r="A751" s="12" t="s">
        <v>187</v>
      </c>
      <c r="B751" s="13" t="s">
        <v>188</v>
      </c>
      <c r="C751" s="14" t="s">
        <v>395</v>
      </c>
      <c r="D751" s="15" t="s">
        <v>13</v>
      </c>
      <c r="E751" s="16" t="s">
        <v>99</v>
      </c>
      <c r="F751" s="16" t="s">
        <v>1329</v>
      </c>
      <c r="G751" s="17">
        <v>442331.96</v>
      </c>
      <c r="H751" s="17">
        <v>0</v>
      </c>
      <c r="I751" s="17">
        <v>0</v>
      </c>
      <c r="AG751" s="19"/>
    </row>
    <row r="752" spans="1:33" s="18" customFormat="1" ht="47.25" customHeight="1">
      <c r="A752" s="12" t="s">
        <v>187</v>
      </c>
      <c r="B752" s="13" t="s">
        <v>188</v>
      </c>
      <c r="C752" s="14" t="s">
        <v>395</v>
      </c>
      <c r="D752" s="15" t="s">
        <v>13</v>
      </c>
      <c r="E752" s="16" t="s">
        <v>99</v>
      </c>
      <c r="F752" s="16" t="s">
        <v>1330</v>
      </c>
      <c r="G752" s="17">
        <v>80876.38</v>
      </c>
      <c r="H752" s="17">
        <v>0</v>
      </c>
      <c r="I752" s="17">
        <v>0</v>
      </c>
      <c r="AG752" s="19"/>
    </row>
    <row r="753" spans="1:33" s="18" customFormat="1" ht="47.25" customHeight="1">
      <c r="A753" s="12" t="s">
        <v>1331</v>
      </c>
      <c r="B753" s="13">
        <v>3354585803</v>
      </c>
      <c r="C753" s="14" t="s">
        <v>1332</v>
      </c>
      <c r="D753" s="15" t="s">
        <v>13</v>
      </c>
      <c r="E753" s="16" t="s">
        <v>99</v>
      </c>
      <c r="F753" s="16" t="s">
        <v>1333</v>
      </c>
      <c r="G753" s="17">
        <v>987.26</v>
      </c>
      <c r="H753" s="17">
        <v>987.26</v>
      </c>
      <c r="I753" s="17">
        <v>987.26</v>
      </c>
      <c r="AG753" s="19"/>
    </row>
    <row r="754" spans="1:33" s="18" customFormat="1" ht="47.25" customHeight="1">
      <c r="A754" s="12" t="s">
        <v>173</v>
      </c>
      <c r="B754" s="13">
        <v>57144567268</v>
      </c>
      <c r="C754" s="14" t="s">
        <v>1334</v>
      </c>
      <c r="D754" s="15" t="s">
        <v>13</v>
      </c>
      <c r="E754" s="16" t="s">
        <v>99</v>
      </c>
      <c r="F754" s="16" t="s">
        <v>1335</v>
      </c>
      <c r="G754" s="17">
        <v>3420.56</v>
      </c>
      <c r="H754" s="17">
        <v>3420.56</v>
      </c>
      <c r="I754" s="17">
        <v>3420.56</v>
      </c>
      <c r="AG754" s="19"/>
    </row>
    <row r="755" spans="1:33" s="18" customFormat="1" ht="47.25" customHeight="1">
      <c r="A755" s="12" t="s">
        <v>215</v>
      </c>
      <c r="B755" s="13">
        <v>63813874249</v>
      </c>
      <c r="C755" s="14" t="s">
        <v>1336</v>
      </c>
      <c r="D755" s="15" t="s">
        <v>13</v>
      </c>
      <c r="E755" s="16" t="s">
        <v>99</v>
      </c>
      <c r="F755" s="16" t="s">
        <v>1337</v>
      </c>
      <c r="G755" s="17">
        <v>3420.56</v>
      </c>
      <c r="H755" s="17">
        <v>3420.56</v>
      </c>
      <c r="I755" s="17">
        <v>3420.56</v>
      </c>
      <c r="AG755" s="19"/>
    </row>
    <row r="756" spans="1:33" s="18" customFormat="1" ht="47.25" customHeight="1">
      <c r="A756" s="12" t="s">
        <v>173</v>
      </c>
      <c r="B756" s="13">
        <v>57144567268</v>
      </c>
      <c r="C756" s="14" t="s">
        <v>1338</v>
      </c>
      <c r="D756" s="15" t="s">
        <v>13</v>
      </c>
      <c r="E756" s="16" t="s">
        <v>99</v>
      </c>
      <c r="F756" s="16" t="s">
        <v>1339</v>
      </c>
      <c r="G756" s="17">
        <v>2565.42</v>
      </c>
      <c r="H756" s="17">
        <v>2565.42</v>
      </c>
      <c r="I756" s="17">
        <v>2565.42</v>
      </c>
      <c r="AG756" s="19"/>
    </row>
    <row r="757" spans="1:33" s="18" customFormat="1" ht="47.25" customHeight="1">
      <c r="A757" s="12" t="s">
        <v>593</v>
      </c>
      <c r="B757" s="13">
        <v>18853463287</v>
      </c>
      <c r="C757" s="14" t="s">
        <v>1340</v>
      </c>
      <c r="D757" s="15" t="s">
        <v>13</v>
      </c>
      <c r="E757" s="16" t="s">
        <v>99</v>
      </c>
      <c r="F757" s="16" t="s">
        <v>1341</v>
      </c>
      <c r="G757" s="17">
        <v>390.79</v>
      </c>
      <c r="H757" s="17">
        <v>390.79</v>
      </c>
      <c r="I757" s="17">
        <v>390.79</v>
      </c>
      <c r="AG757" s="19"/>
    </row>
    <row r="758" spans="1:33" s="18" customFormat="1" ht="47.25" customHeight="1">
      <c r="A758" s="12" t="s">
        <v>1342</v>
      </c>
      <c r="B758" s="13">
        <v>38251108268</v>
      </c>
      <c r="C758" s="14" t="s">
        <v>1343</v>
      </c>
      <c r="D758" s="15" t="s">
        <v>13</v>
      </c>
      <c r="E758" s="16" t="s">
        <v>99</v>
      </c>
      <c r="F758" s="16" t="s">
        <v>1344</v>
      </c>
      <c r="G758" s="17">
        <v>987.26</v>
      </c>
      <c r="H758" s="17">
        <v>987.26</v>
      </c>
      <c r="I758" s="17">
        <v>987.26</v>
      </c>
      <c r="AG758" s="19"/>
    </row>
    <row r="759" spans="1:33" s="18" customFormat="1" ht="47.25" customHeight="1">
      <c r="A759" s="12" t="s">
        <v>1345</v>
      </c>
      <c r="B759" s="13">
        <v>4365326000173</v>
      </c>
      <c r="C759" s="14" t="s">
        <v>1346</v>
      </c>
      <c r="D759" s="15" t="s">
        <v>13</v>
      </c>
      <c r="E759" s="16" t="s">
        <v>99</v>
      </c>
      <c r="F759" s="16" t="s">
        <v>1347</v>
      </c>
      <c r="G759" s="17">
        <v>573.04</v>
      </c>
      <c r="H759" s="17">
        <v>573.04</v>
      </c>
      <c r="I759" s="17">
        <v>573.04</v>
      </c>
      <c r="AG759" s="19"/>
    </row>
    <row r="760" spans="1:33" s="18" customFormat="1" ht="47.25" customHeight="1">
      <c r="A760" s="12" t="s">
        <v>187</v>
      </c>
      <c r="B760" s="13" t="s">
        <v>188</v>
      </c>
      <c r="C760" s="14" t="s">
        <v>219</v>
      </c>
      <c r="D760" s="15" t="s">
        <v>13</v>
      </c>
      <c r="E760" s="16" t="s">
        <v>99</v>
      </c>
      <c r="F760" s="16" t="s">
        <v>1348</v>
      </c>
      <c r="G760" s="17">
        <v>24289.73</v>
      </c>
      <c r="H760" s="17">
        <v>1831.87</v>
      </c>
      <c r="I760" s="17">
        <v>1831.87</v>
      </c>
      <c r="AG760" s="19"/>
    </row>
    <row r="761" spans="1:33" s="18" customFormat="1" ht="47.25" customHeight="1">
      <c r="A761" s="12" t="s">
        <v>187</v>
      </c>
      <c r="B761" s="13" t="s">
        <v>188</v>
      </c>
      <c r="C761" s="14" t="s">
        <v>219</v>
      </c>
      <c r="D761" s="15" t="s">
        <v>13</v>
      </c>
      <c r="E761" s="16" t="s">
        <v>99</v>
      </c>
      <c r="F761" s="16" t="s">
        <v>1349</v>
      </c>
      <c r="G761" s="17">
        <v>769.25</v>
      </c>
      <c r="H761" s="17">
        <v>769.25</v>
      </c>
      <c r="I761" s="17">
        <v>769.25</v>
      </c>
      <c r="AG761" s="19"/>
    </row>
    <row r="762" spans="1:33" s="18" customFormat="1" ht="47.25" customHeight="1">
      <c r="A762" s="12" t="s">
        <v>187</v>
      </c>
      <c r="B762" s="13" t="s">
        <v>188</v>
      </c>
      <c r="C762" s="14" t="s">
        <v>219</v>
      </c>
      <c r="D762" s="15" t="s">
        <v>13</v>
      </c>
      <c r="E762" s="16" t="s">
        <v>99</v>
      </c>
      <c r="F762" s="16" t="s">
        <v>1350</v>
      </c>
      <c r="G762" s="17">
        <v>1172.24</v>
      </c>
      <c r="H762" s="17">
        <v>1172.24</v>
      </c>
      <c r="I762" s="17">
        <v>1172.24</v>
      </c>
      <c r="AG762" s="19"/>
    </row>
    <row r="763" spans="1:33" s="18" customFormat="1" ht="47.25" customHeight="1">
      <c r="A763" s="12" t="s">
        <v>187</v>
      </c>
      <c r="B763" s="13" t="s">
        <v>188</v>
      </c>
      <c r="C763" s="14" t="s">
        <v>219</v>
      </c>
      <c r="D763" s="15" t="s">
        <v>13</v>
      </c>
      <c r="E763" s="16" t="s">
        <v>99</v>
      </c>
      <c r="F763" s="16" t="s">
        <v>1351</v>
      </c>
      <c r="G763" s="17">
        <v>548545.36</v>
      </c>
      <c r="H763" s="17">
        <v>548545.36</v>
      </c>
      <c r="I763" s="17">
        <v>548545.36</v>
      </c>
      <c r="AG763" s="19"/>
    </row>
    <row r="764" spans="1:33" s="18" customFormat="1" ht="47.25" customHeight="1">
      <c r="A764" s="12" t="s">
        <v>187</v>
      </c>
      <c r="B764" s="13" t="s">
        <v>188</v>
      </c>
      <c r="C764" s="14" t="s">
        <v>219</v>
      </c>
      <c r="D764" s="15" t="s">
        <v>13</v>
      </c>
      <c r="E764" s="16" t="s">
        <v>99</v>
      </c>
      <c r="F764" s="16" t="s">
        <v>1352</v>
      </c>
      <c r="G764" s="17">
        <v>543501.13</v>
      </c>
      <c r="H764" s="17">
        <v>543501.13</v>
      </c>
      <c r="I764" s="17">
        <v>543501.13</v>
      </c>
      <c r="AG764" s="19"/>
    </row>
    <row r="765" spans="1:33" s="18" customFormat="1" ht="47.25" customHeight="1">
      <c r="A765" s="12" t="s">
        <v>187</v>
      </c>
      <c r="B765" s="13" t="s">
        <v>188</v>
      </c>
      <c r="C765" s="14" t="s">
        <v>219</v>
      </c>
      <c r="D765" s="15" t="s">
        <v>13</v>
      </c>
      <c r="E765" s="16" t="s">
        <v>99</v>
      </c>
      <c r="F765" s="16" t="s">
        <v>1353</v>
      </c>
      <c r="G765" s="17">
        <v>1419.63</v>
      </c>
      <c r="H765" s="17">
        <v>1419.63</v>
      </c>
      <c r="I765" s="17">
        <v>1419.63</v>
      </c>
      <c r="AG765" s="19"/>
    </row>
    <row r="766" spans="1:33" s="18" customFormat="1" ht="47.25" customHeight="1">
      <c r="A766" s="12" t="s">
        <v>187</v>
      </c>
      <c r="B766" s="13" t="s">
        <v>188</v>
      </c>
      <c r="C766" s="14" t="s">
        <v>395</v>
      </c>
      <c r="D766" s="15" t="s">
        <v>13</v>
      </c>
      <c r="E766" s="16" t="s">
        <v>99</v>
      </c>
      <c r="F766" s="16" t="s">
        <v>1354</v>
      </c>
      <c r="G766" s="17">
        <v>7831.4</v>
      </c>
      <c r="H766" s="17">
        <v>7831.4</v>
      </c>
      <c r="I766" s="17">
        <v>7831.4</v>
      </c>
      <c r="AG766" s="19"/>
    </row>
    <row r="767" spans="1:33" s="18" customFormat="1" ht="47.25" customHeight="1">
      <c r="A767" s="12" t="s">
        <v>187</v>
      </c>
      <c r="B767" s="13" t="s">
        <v>188</v>
      </c>
      <c r="C767" s="14" t="s">
        <v>219</v>
      </c>
      <c r="D767" s="15" t="s">
        <v>13</v>
      </c>
      <c r="E767" s="16" t="s">
        <v>99</v>
      </c>
      <c r="F767" s="16" t="s">
        <v>1355</v>
      </c>
      <c r="G767" s="17">
        <v>18333.44</v>
      </c>
      <c r="H767" s="17">
        <v>18333.44</v>
      </c>
      <c r="I767" s="17">
        <v>18333.44</v>
      </c>
      <c r="AG767" s="19"/>
    </row>
    <row r="768" spans="1:33" s="18" customFormat="1" ht="47.25" customHeight="1">
      <c r="A768" s="12" t="s">
        <v>187</v>
      </c>
      <c r="B768" s="13" t="s">
        <v>188</v>
      </c>
      <c r="C768" s="14" t="s">
        <v>1356</v>
      </c>
      <c r="D768" s="15" t="s">
        <v>13</v>
      </c>
      <c r="E768" s="16" t="s">
        <v>99</v>
      </c>
      <c r="F768" s="16" t="s">
        <v>1357</v>
      </c>
      <c r="G768" s="17">
        <v>4365112.82</v>
      </c>
      <c r="H768" s="17">
        <v>4365112.82</v>
      </c>
      <c r="I768" s="17">
        <v>4365112.82</v>
      </c>
      <c r="AG768" s="19"/>
    </row>
    <row r="769" spans="1:33" s="18" customFormat="1" ht="47.25" customHeight="1">
      <c r="A769" s="12" t="s">
        <v>187</v>
      </c>
      <c r="B769" s="13" t="s">
        <v>188</v>
      </c>
      <c r="C769" s="14" t="s">
        <v>548</v>
      </c>
      <c r="D769" s="15" t="s">
        <v>13</v>
      </c>
      <c r="E769" s="16" t="s">
        <v>99</v>
      </c>
      <c r="F769" s="16" t="s">
        <v>1358</v>
      </c>
      <c r="G769" s="17">
        <v>28947.55</v>
      </c>
      <c r="H769" s="17">
        <v>28947.55</v>
      </c>
      <c r="I769" s="17">
        <v>28947.55</v>
      </c>
      <c r="AG769" s="19"/>
    </row>
    <row r="770" spans="1:33" s="18" customFormat="1" ht="47.25" customHeight="1">
      <c r="A770" s="12" t="s">
        <v>187</v>
      </c>
      <c r="B770" s="13" t="s">
        <v>188</v>
      </c>
      <c r="C770" s="14" t="s">
        <v>1359</v>
      </c>
      <c r="D770" s="15" t="s">
        <v>13</v>
      </c>
      <c r="E770" s="16" t="s">
        <v>99</v>
      </c>
      <c r="F770" s="16" t="s">
        <v>1360</v>
      </c>
      <c r="G770" s="17">
        <v>2560000</v>
      </c>
      <c r="H770" s="17">
        <v>2560000</v>
      </c>
      <c r="I770" s="17">
        <v>2560000</v>
      </c>
      <c r="AG770" s="19"/>
    </row>
    <row r="771" spans="1:33" s="18" customFormat="1" ht="47.25" customHeight="1">
      <c r="A771" s="12" t="s">
        <v>187</v>
      </c>
      <c r="B771" s="13" t="s">
        <v>188</v>
      </c>
      <c r="C771" s="14" t="s">
        <v>395</v>
      </c>
      <c r="D771" s="15" t="s">
        <v>13</v>
      </c>
      <c r="E771" s="16" t="s">
        <v>99</v>
      </c>
      <c r="F771" s="16" t="s">
        <v>1361</v>
      </c>
      <c r="G771" s="17">
        <v>10123.75</v>
      </c>
      <c r="H771" s="17">
        <v>10123.75</v>
      </c>
      <c r="I771" s="17">
        <v>10123.75</v>
      </c>
      <c r="AG771" s="19"/>
    </row>
    <row r="772" spans="1:33" s="18" customFormat="1" ht="47.25" customHeight="1">
      <c r="A772" s="12" t="s">
        <v>187</v>
      </c>
      <c r="B772" s="13" t="s">
        <v>188</v>
      </c>
      <c r="C772" s="14" t="s">
        <v>260</v>
      </c>
      <c r="D772" s="15" t="s">
        <v>13</v>
      </c>
      <c r="E772" s="16" t="s">
        <v>99</v>
      </c>
      <c r="F772" s="16" t="s">
        <v>1362</v>
      </c>
      <c r="G772" s="17">
        <v>750000</v>
      </c>
      <c r="H772" s="17">
        <v>513251.82</v>
      </c>
      <c r="I772" s="17">
        <v>513251.82</v>
      </c>
      <c r="AG772" s="19"/>
    </row>
    <row r="773" spans="1:33" s="18" customFormat="1" ht="47.25" customHeight="1">
      <c r="A773" s="12" t="s">
        <v>187</v>
      </c>
      <c r="B773" s="13" t="s">
        <v>188</v>
      </c>
      <c r="C773" s="14" t="s">
        <v>260</v>
      </c>
      <c r="D773" s="15" t="s">
        <v>13</v>
      </c>
      <c r="E773" s="16" t="s">
        <v>99</v>
      </c>
      <c r="F773" s="16" t="s">
        <v>1363</v>
      </c>
      <c r="G773" s="17">
        <v>2812.11</v>
      </c>
      <c r="H773" s="17">
        <v>1700.83</v>
      </c>
      <c r="I773" s="17">
        <v>1700.83</v>
      </c>
      <c r="AG773" s="19"/>
    </row>
    <row r="774" spans="1:33" s="18" customFormat="1" ht="47.25" customHeight="1">
      <c r="A774" s="12" t="s">
        <v>328</v>
      </c>
      <c r="B774" s="13">
        <v>1742429000117</v>
      </c>
      <c r="C774" s="14" t="s">
        <v>1364</v>
      </c>
      <c r="D774" s="15" t="s">
        <v>21</v>
      </c>
      <c r="E774" s="16" t="s">
        <v>57</v>
      </c>
      <c r="F774" s="16" t="s">
        <v>1365</v>
      </c>
      <c r="G774" s="17">
        <v>3040</v>
      </c>
      <c r="H774" s="17">
        <v>0</v>
      </c>
      <c r="I774" s="17">
        <v>0</v>
      </c>
      <c r="AG774" s="19"/>
    </row>
    <row r="775" spans="1:33" s="18" customFormat="1" ht="47.25" customHeight="1">
      <c r="A775" s="12" t="s">
        <v>187</v>
      </c>
      <c r="B775" s="13" t="s">
        <v>188</v>
      </c>
      <c r="C775" s="14" t="s">
        <v>260</v>
      </c>
      <c r="D775" s="15" t="s">
        <v>13</v>
      </c>
      <c r="E775" s="16" t="s">
        <v>99</v>
      </c>
      <c r="F775" s="16" t="s">
        <v>1366</v>
      </c>
      <c r="G775" s="17">
        <v>242968.56</v>
      </c>
      <c r="H775" s="17">
        <v>242968.56</v>
      </c>
      <c r="I775" s="17">
        <v>242968.56</v>
      </c>
      <c r="AG775" s="19"/>
    </row>
    <row r="776" spans="1:33" s="18" customFormat="1" ht="47.25" customHeight="1">
      <c r="A776" s="12" t="s">
        <v>187</v>
      </c>
      <c r="B776" s="13" t="s">
        <v>188</v>
      </c>
      <c r="C776" s="14" t="s">
        <v>260</v>
      </c>
      <c r="D776" s="15" t="s">
        <v>13</v>
      </c>
      <c r="E776" s="16" t="s">
        <v>99</v>
      </c>
      <c r="F776" s="16" t="s">
        <v>1367</v>
      </c>
      <c r="G776" s="17">
        <v>12341.06</v>
      </c>
      <c r="H776" s="17">
        <v>12341.06</v>
      </c>
      <c r="I776" s="17">
        <v>12341.06</v>
      </c>
      <c r="AG776" s="19"/>
    </row>
    <row r="777" spans="1:33" s="18" customFormat="1" ht="47.25" customHeight="1">
      <c r="A777" s="12" t="s">
        <v>187</v>
      </c>
      <c r="B777" s="13" t="s">
        <v>188</v>
      </c>
      <c r="C777" s="14" t="s">
        <v>1368</v>
      </c>
      <c r="D777" s="15" t="s">
        <v>13</v>
      </c>
      <c r="E777" s="16" t="s">
        <v>99</v>
      </c>
      <c r="F777" s="16" t="s">
        <v>1369</v>
      </c>
      <c r="G777" s="17">
        <v>100000</v>
      </c>
      <c r="H777" s="17">
        <v>100000</v>
      </c>
      <c r="I777" s="17">
        <v>100000</v>
      </c>
      <c r="AG777" s="19"/>
    </row>
    <row r="778" spans="1:33" s="18" customFormat="1" ht="47.25" customHeight="1">
      <c r="A778" s="12" t="s">
        <v>401</v>
      </c>
      <c r="B778" s="13">
        <v>2844344000102</v>
      </c>
      <c r="C778" s="14" t="s">
        <v>1370</v>
      </c>
      <c r="D778" s="15" t="s">
        <v>13</v>
      </c>
      <c r="E778" s="16" t="s">
        <v>99</v>
      </c>
      <c r="F778" s="16" t="s">
        <v>1371</v>
      </c>
      <c r="G778" s="17">
        <v>200000</v>
      </c>
      <c r="H778" s="17">
        <v>0</v>
      </c>
      <c r="I778" s="17">
        <v>0</v>
      </c>
      <c r="AG778" s="19"/>
    </row>
    <row r="779" spans="1:33" s="18" customFormat="1" ht="47.25" customHeight="1">
      <c r="A779" s="12" t="s">
        <v>187</v>
      </c>
      <c r="B779" s="13" t="s">
        <v>188</v>
      </c>
      <c r="C779" s="14" t="s">
        <v>1356</v>
      </c>
      <c r="D779" s="15" t="s">
        <v>13</v>
      </c>
      <c r="E779" s="16" t="s">
        <v>99</v>
      </c>
      <c r="F779" s="16" t="s">
        <v>1372</v>
      </c>
      <c r="G779" s="17">
        <v>265246.3</v>
      </c>
      <c r="H779" s="17">
        <v>265246.3</v>
      </c>
      <c r="I779" s="17">
        <v>265246.3</v>
      </c>
      <c r="AG779" s="19"/>
    </row>
    <row r="780" spans="1:33" s="18" customFormat="1" ht="47.25" customHeight="1">
      <c r="A780" s="12" t="s">
        <v>187</v>
      </c>
      <c r="B780" s="13" t="s">
        <v>188</v>
      </c>
      <c r="C780" s="14" t="s">
        <v>1373</v>
      </c>
      <c r="D780" s="15" t="s">
        <v>13</v>
      </c>
      <c r="E780" s="16" t="s">
        <v>99</v>
      </c>
      <c r="F780" s="16" t="s">
        <v>1374</v>
      </c>
      <c r="G780" s="17">
        <v>19500</v>
      </c>
      <c r="H780" s="17">
        <v>19500</v>
      </c>
      <c r="I780" s="17">
        <v>19500</v>
      </c>
      <c r="AG780" s="19"/>
    </row>
    <row r="781" spans="1:33" s="18" customFormat="1" ht="47.25" customHeight="1">
      <c r="A781" s="12" t="s">
        <v>288</v>
      </c>
      <c r="B781" s="13">
        <v>17693454420</v>
      </c>
      <c r="C781" s="14" t="s">
        <v>1375</v>
      </c>
      <c r="D781" s="15" t="s">
        <v>13</v>
      </c>
      <c r="E781" s="16" t="s">
        <v>99</v>
      </c>
      <c r="F781" s="16" t="s">
        <v>1376</v>
      </c>
      <c r="G781" s="17">
        <v>2056.8</v>
      </c>
      <c r="H781" s="17">
        <v>2056.8</v>
      </c>
      <c r="I781" s="17">
        <v>2056.8</v>
      </c>
      <c r="AG781" s="19"/>
    </row>
    <row r="782" spans="1:33" s="18" customFormat="1" ht="47.25" customHeight="1">
      <c r="A782" s="12" t="s">
        <v>137</v>
      </c>
      <c r="B782" s="13">
        <v>29979036001031</v>
      </c>
      <c r="C782" s="14" t="s">
        <v>1377</v>
      </c>
      <c r="D782" s="15" t="s">
        <v>13</v>
      </c>
      <c r="E782" s="16" t="s">
        <v>99</v>
      </c>
      <c r="F782" s="16" t="s">
        <v>1378</v>
      </c>
      <c r="G782" s="17">
        <v>1830.4</v>
      </c>
      <c r="H782" s="17">
        <v>1830.4</v>
      </c>
      <c r="I782" s="17">
        <v>1830.4</v>
      </c>
      <c r="AG782" s="19"/>
    </row>
    <row r="783" spans="1:33" s="18" customFormat="1" ht="47.25" customHeight="1">
      <c r="A783" s="12" t="s">
        <v>1379</v>
      </c>
      <c r="B783" s="13">
        <v>5492370000107</v>
      </c>
      <c r="C783" s="14" t="s">
        <v>1380</v>
      </c>
      <c r="D783" s="15" t="s">
        <v>21</v>
      </c>
      <c r="E783" s="16" t="s">
        <v>14</v>
      </c>
      <c r="F783" s="16" t="s">
        <v>1381</v>
      </c>
      <c r="G783" s="17">
        <v>3200</v>
      </c>
      <c r="H783" s="17">
        <v>0</v>
      </c>
      <c r="I783" s="17">
        <v>0</v>
      </c>
      <c r="AG783" s="19"/>
    </row>
    <row r="784" spans="1:33" s="18" customFormat="1" ht="47.25" customHeight="1">
      <c r="A784" s="12" t="s">
        <v>78</v>
      </c>
      <c r="B784" s="13">
        <v>8219232000147</v>
      </c>
      <c r="C784" s="14" t="s">
        <v>1382</v>
      </c>
      <c r="D784" s="15" t="s">
        <v>21</v>
      </c>
      <c r="E784" s="16" t="s">
        <v>57</v>
      </c>
      <c r="F784" s="16" t="s">
        <v>1383</v>
      </c>
      <c r="G784" s="17">
        <v>27844</v>
      </c>
      <c r="H784" s="17">
        <v>0</v>
      </c>
      <c r="I784" s="17">
        <v>0</v>
      </c>
      <c r="AG784" s="19"/>
    </row>
    <row r="785" spans="1:33" s="18" customFormat="1" ht="47.25" customHeight="1">
      <c r="A785" s="12" t="s">
        <v>1384</v>
      </c>
      <c r="B785" s="13">
        <v>9157155704</v>
      </c>
      <c r="C785" s="14" t="s">
        <v>1385</v>
      </c>
      <c r="D785" s="15" t="s">
        <v>13</v>
      </c>
      <c r="E785" s="16" t="s">
        <v>99</v>
      </c>
      <c r="F785" s="16" t="s">
        <v>1386</v>
      </c>
      <c r="G785" s="17">
        <v>499.74</v>
      </c>
      <c r="H785" s="17">
        <v>499.74</v>
      </c>
      <c r="I785" s="17">
        <v>499.74</v>
      </c>
      <c r="AG785" s="19"/>
    </row>
    <row r="786" spans="1:9" ht="21.75" customHeight="1">
      <c r="A786" s="28" t="s">
        <v>1387</v>
      </c>
      <c r="B786" s="29"/>
      <c r="C786" s="29"/>
      <c r="D786" s="30"/>
      <c r="E786" s="30"/>
      <c r="F786" s="30"/>
      <c r="G786" s="31">
        <f>SUM(G7:G785)</f>
        <v>257800829.08</v>
      </c>
      <c r="H786" s="31">
        <f>SUM(H7:H785)</f>
        <v>83890414.34999998</v>
      </c>
      <c r="I786" s="31">
        <f>SUM(I7:I785)</f>
        <v>230155821.9799998</v>
      </c>
    </row>
    <row r="787" spans="1:9" ht="12" customHeight="1">
      <c r="A787" s="32"/>
      <c r="B787" s="33"/>
      <c r="C787" s="33"/>
      <c r="D787" s="34"/>
      <c r="E787" s="35"/>
      <c r="F787" s="35"/>
      <c r="G787" s="36"/>
      <c r="H787" s="36"/>
      <c r="I787" s="36"/>
    </row>
    <row r="788" spans="1:9" ht="18.75" customHeight="1">
      <c r="A788" s="122">
        <v>43282</v>
      </c>
      <c r="B788" s="122"/>
      <c r="C788" s="122"/>
      <c r="D788" s="122"/>
      <c r="E788" s="122"/>
      <c r="F788" s="122"/>
      <c r="G788" s="122"/>
      <c r="H788" s="122"/>
      <c r="I788" s="122"/>
    </row>
    <row r="789" spans="1:9" ht="18" customHeight="1">
      <c r="A789" s="125" t="s">
        <v>1388</v>
      </c>
      <c r="B789" s="125"/>
      <c r="C789" s="125"/>
      <c r="D789" s="125"/>
      <c r="E789" s="125"/>
      <c r="F789" s="125"/>
      <c r="G789" s="125"/>
      <c r="H789" s="125"/>
      <c r="I789" s="125"/>
    </row>
    <row r="790" spans="1:9" ht="18" customHeight="1">
      <c r="A790" s="37" t="s">
        <v>2</v>
      </c>
      <c r="B790" s="37" t="s">
        <v>3</v>
      </c>
      <c r="C790" s="37" t="s">
        <v>4</v>
      </c>
      <c r="D790" s="37" t="s">
        <v>5</v>
      </c>
      <c r="E790" s="37" t="s">
        <v>6</v>
      </c>
      <c r="F790" s="37" t="s">
        <v>7</v>
      </c>
      <c r="G790" s="37" t="s">
        <v>8</v>
      </c>
      <c r="H790" s="37" t="s">
        <v>9</v>
      </c>
      <c r="I790" s="38" t="s">
        <v>10</v>
      </c>
    </row>
    <row r="791" spans="1:9" s="21" customFormat="1" ht="75" customHeight="1">
      <c r="A791" s="12" t="s">
        <v>1389</v>
      </c>
      <c r="B791" s="13" t="s">
        <v>1390</v>
      </c>
      <c r="C791" s="14" t="s">
        <v>1391</v>
      </c>
      <c r="D791" s="15" t="s">
        <v>13</v>
      </c>
      <c r="E791" s="16" t="s">
        <v>14</v>
      </c>
      <c r="F791" s="16" t="s">
        <v>1392</v>
      </c>
      <c r="G791" s="17">
        <v>0</v>
      </c>
      <c r="H791" s="17">
        <v>0</v>
      </c>
      <c r="I791" s="17">
        <v>6225.74</v>
      </c>
    </row>
    <row r="792" spans="1:9" s="21" customFormat="1" ht="75" customHeight="1">
      <c r="A792" s="12" t="s">
        <v>1389</v>
      </c>
      <c r="B792" s="13" t="s">
        <v>1390</v>
      </c>
      <c r="C792" s="14" t="s">
        <v>1393</v>
      </c>
      <c r="D792" s="15" t="s">
        <v>13</v>
      </c>
      <c r="E792" s="16" t="s">
        <v>14</v>
      </c>
      <c r="F792" s="16" t="s">
        <v>1394</v>
      </c>
      <c r="G792" s="17">
        <v>0</v>
      </c>
      <c r="H792" s="17">
        <v>0</v>
      </c>
      <c r="I792" s="17">
        <v>21.27</v>
      </c>
    </row>
    <row r="793" spans="1:9" s="21" customFormat="1" ht="75" customHeight="1">
      <c r="A793" s="12" t="s">
        <v>1395</v>
      </c>
      <c r="B793" s="13" t="s">
        <v>1396</v>
      </c>
      <c r="C793" s="14" t="s">
        <v>1397</v>
      </c>
      <c r="D793" s="15" t="s">
        <v>21</v>
      </c>
      <c r="E793" s="16" t="s">
        <v>22</v>
      </c>
      <c r="F793" s="16" t="s">
        <v>1398</v>
      </c>
      <c r="G793" s="17">
        <v>0</v>
      </c>
      <c r="H793" s="17">
        <v>0</v>
      </c>
      <c r="I793" s="17">
        <v>6327.06</v>
      </c>
    </row>
    <row r="794" spans="1:9" s="21" customFormat="1" ht="75" customHeight="1">
      <c r="A794" s="12" t="s">
        <v>1395</v>
      </c>
      <c r="B794" s="13" t="s">
        <v>1396</v>
      </c>
      <c r="C794" s="14" t="s">
        <v>1399</v>
      </c>
      <c r="D794" s="15" t="s">
        <v>13</v>
      </c>
      <c r="E794" s="16" t="s">
        <v>14</v>
      </c>
      <c r="F794" s="16" t="s">
        <v>1400</v>
      </c>
      <c r="G794" s="17">
        <v>0</v>
      </c>
      <c r="H794" s="17">
        <v>0</v>
      </c>
      <c r="I794" s="17">
        <f>3855.58+2809.43</f>
        <v>6665.01</v>
      </c>
    </row>
    <row r="795" spans="1:9" s="21" customFormat="1" ht="75" customHeight="1">
      <c r="A795" s="12" t="s">
        <v>1401</v>
      </c>
      <c r="B795" s="13" t="s">
        <v>1402</v>
      </c>
      <c r="C795" s="14" t="s">
        <v>1403</v>
      </c>
      <c r="D795" s="15" t="s">
        <v>21</v>
      </c>
      <c r="E795" s="16" t="s">
        <v>22</v>
      </c>
      <c r="F795" s="16" t="s">
        <v>1404</v>
      </c>
      <c r="G795" s="17">
        <v>0</v>
      </c>
      <c r="H795" s="17">
        <v>0</v>
      </c>
      <c r="I795" s="17">
        <f>1762.5+2937.5</f>
        <v>4700</v>
      </c>
    </row>
    <row r="796" spans="1:9" s="21" customFormat="1" ht="75" customHeight="1">
      <c r="A796" s="12" t="s">
        <v>1405</v>
      </c>
      <c r="B796" s="13" t="s">
        <v>1406</v>
      </c>
      <c r="C796" s="14" t="s">
        <v>1407</v>
      </c>
      <c r="D796" s="15" t="s">
        <v>13</v>
      </c>
      <c r="E796" s="16" t="s">
        <v>14</v>
      </c>
      <c r="F796" s="16" t="s">
        <v>1408</v>
      </c>
      <c r="G796" s="17">
        <v>0</v>
      </c>
      <c r="H796" s="17">
        <v>0</v>
      </c>
      <c r="I796" s="17">
        <v>10052.06</v>
      </c>
    </row>
    <row r="797" spans="1:9" s="21" customFormat="1" ht="75" customHeight="1">
      <c r="A797" s="12" t="s">
        <v>1409</v>
      </c>
      <c r="B797" s="13" t="s">
        <v>1410</v>
      </c>
      <c r="C797" s="14" t="s">
        <v>1411</v>
      </c>
      <c r="D797" s="15" t="s">
        <v>21</v>
      </c>
      <c r="E797" s="16" t="s">
        <v>57</v>
      </c>
      <c r="F797" s="16" t="s">
        <v>1412</v>
      </c>
      <c r="G797" s="17">
        <v>0</v>
      </c>
      <c r="H797" s="17">
        <v>0</v>
      </c>
      <c r="I797" s="17">
        <v>6666</v>
      </c>
    </row>
    <row r="798" spans="1:9" s="21" customFormat="1" ht="75" customHeight="1">
      <c r="A798" s="12" t="s">
        <v>1395</v>
      </c>
      <c r="B798" s="13" t="s">
        <v>1396</v>
      </c>
      <c r="C798" s="14" t="s">
        <v>1413</v>
      </c>
      <c r="D798" s="15" t="s">
        <v>21</v>
      </c>
      <c r="E798" s="16" t="s">
        <v>22</v>
      </c>
      <c r="F798" s="16" t="s">
        <v>1414</v>
      </c>
      <c r="G798" s="17">
        <v>0</v>
      </c>
      <c r="H798" s="17">
        <v>0</v>
      </c>
      <c r="I798" s="17">
        <v>294</v>
      </c>
    </row>
    <row r="799" spans="1:9" s="21" customFormat="1" ht="75" customHeight="1">
      <c r="A799" s="12" t="s">
        <v>1415</v>
      </c>
      <c r="B799" s="13" t="s">
        <v>1416</v>
      </c>
      <c r="C799" s="14" t="s">
        <v>1417</v>
      </c>
      <c r="D799" s="15" t="s">
        <v>21</v>
      </c>
      <c r="E799" s="16" t="s">
        <v>22</v>
      </c>
      <c r="F799" s="16" t="s">
        <v>1418</v>
      </c>
      <c r="G799" s="17">
        <v>0</v>
      </c>
      <c r="H799" s="17">
        <v>0</v>
      </c>
      <c r="I799" s="17">
        <f>400+950+550</f>
        <v>1900</v>
      </c>
    </row>
    <row r="800" spans="1:9" s="21" customFormat="1" ht="75" customHeight="1">
      <c r="A800" s="12" t="s">
        <v>1419</v>
      </c>
      <c r="B800" s="13">
        <v>7870937000186</v>
      </c>
      <c r="C800" s="14" t="s">
        <v>1420</v>
      </c>
      <c r="D800" s="15" t="s">
        <v>21</v>
      </c>
      <c r="E800" s="16" t="s">
        <v>22</v>
      </c>
      <c r="F800" s="16" t="s">
        <v>1421</v>
      </c>
      <c r="G800" s="17">
        <v>0</v>
      </c>
      <c r="H800" s="17">
        <v>0</v>
      </c>
      <c r="I800" s="17">
        <v>3435</v>
      </c>
    </row>
    <row r="801" spans="1:9" s="21" customFormat="1" ht="75" customHeight="1">
      <c r="A801" s="12" t="s">
        <v>1422</v>
      </c>
      <c r="B801" s="13" t="s">
        <v>1423</v>
      </c>
      <c r="C801" s="14" t="s">
        <v>1424</v>
      </c>
      <c r="D801" s="15" t="s">
        <v>21</v>
      </c>
      <c r="E801" s="16" t="s">
        <v>22</v>
      </c>
      <c r="F801" s="16" t="s">
        <v>1425</v>
      </c>
      <c r="G801" s="17">
        <v>0</v>
      </c>
      <c r="H801" s="17">
        <v>0</v>
      </c>
      <c r="I801" s="17">
        <f>1626.67+3050</f>
        <v>4676.67</v>
      </c>
    </row>
    <row r="802" spans="1:9" s="21" customFormat="1" ht="75" customHeight="1">
      <c r="A802" s="12" t="s">
        <v>1426</v>
      </c>
      <c r="B802" s="13" t="s">
        <v>1427</v>
      </c>
      <c r="C802" s="14" t="s">
        <v>1428</v>
      </c>
      <c r="D802" s="15" t="s">
        <v>13</v>
      </c>
      <c r="E802" s="16" t="s">
        <v>1429</v>
      </c>
      <c r="F802" s="16" t="s">
        <v>1430</v>
      </c>
      <c r="G802" s="17">
        <v>0</v>
      </c>
      <c r="H802" s="17">
        <v>0</v>
      </c>
      <c r="I802" s="17">
        <v>50740.85</v>
      </c>
    </row>
    <row r="803" spans="1:9" s="21" customFormat="1" ht="75" customHeight="1">
      <c r="A803" s="12" t="s">
        <v>1431</v>
      </c>
      <c r="B803" s="13" t="s">
        <v>1432</v>
      </c>
      <c r="C803" s="14" t="s">
        <v>1433</v>
      </c>
      <c r="D803" s="15" t="s">
        <v>21</v>
      </c>
      <c r="E803" s="16" t="s">
        <v>57</v>
      </c>
      <c r="F803" s="16" t="s">
        <v>1434</v>
      </c>
      <c r="G803" s="17">
        <v>0</v>
      </c>
      <c r="H803" s="17">
        <v>0</v>
      </c>
      <c r="I803" s="17">
        <v>94121.53</v>
      </c>
    </row>
    <row r="804" spans="1:9" s="21" customFormat="1" ht="75" customHeight="1">
      <c r="A804" s="12" t="s">
        <v>1435</v>
      </c>
      <c r="B804" s="13">
        <v>1554285000175</v>
      </c>
      <c r="C804" s="14" t="s">
        <v>1436</v>
      </c>
      <c r="D804" s="15" t="s">
        <v>21</v>
      </c>
      <c r="E804" s="16" t="s">
        <v>1437</v>
      </c>
      <c r="F804" s="16" t="s">
        <v>1438</v>
      </c>
      <c r="G804" s="17">
        <v>0</v>
      </c>
      <c r="H804" s="17">
        <v>0</v>
      </c>
      <c r="I804" s="17">
        <v>4000</v>
      </c>
    </row>
    <row r="805" spans="1:9" s="21" customFormat="1" ht="75" customHeight="1">
      <c r="A805" s="12" t="s">
        <v>1439</v>
      </c>
      <c r="B805" s="13" t="s">
        <v>1440</v>
      </c>
      <c r="C805" s="14" t="s">
        <v>1441</v>
      </c>
      <c r="D805" s="15" t="s">
        <v>21</v>
      </c>
      <c r="E805" s="16" t="s">
        <v>57</v>
      </c>
      <c r="F805" s="16" t="s">
        <v>1442</v>
      </c>
      <c r="G805" s="17">
        <v>0</v>
      </c>
      <c r="H805" s="17">
        <v>0</v>
      </c>
      <c r="I805" s="17">
        <f>22412.1+47701.83</f>
        <v>70113.93</v>
      </c>
    </row>
    <row r="806" spans="1:9" s="21" customFormat="1" ht="75" customHeight="1">
      <c r="A806" s="12" t="s">
        <v>1443</v>
      </c>
      <c r="B806" s="13" t="s">
        <v>1444</v>
      </c>
      <c r="C806" s="14" t="s">
        <v>1445</v>
      </c>
      <c r="D806" s="15" t="s">
        <v>21</v>
      </c>
      <c r="E806" s="16" t="s">
        <v>22</v>
      </c>
      <c r="F806" s="16" t="s">
        <v>1446</v>
      </c>
      <c r="G806" s="17">
        <v>0</v>
      </c>
      <c r="H806" s="17">
        <v>0</v>
      </c>
      <c r="I806" s="17">
        <v>34905</v>
      </c>
    </row>
    <row r="807" spans="1:9" s="21" customFormat="1" ht="75" customHeight="1">
      <c r="A807" s="12" t="s">
        <v>1447</v>
      </c>
      <c r="B807" s="13" t="s">
        <v>1448</v>
      </c>
      <c r="C807" s="14" t="s">
        <v>1449</v>
      </c>
      <c r="D807" s="15" t="s">
        <v>13</v>
      </c>
      <c r="E807" s="16" t="s">
        <v>1429</v>
      </c>
      <c r="F807" s="16" t="s">
        <v>1450</v>
      </c>
      <c r="G807" s="17">
        <v>0</v>
      </c>
      <c r="H807" s="17">
        <v>0</v>
      </c>
      <c r="I807" s="17">
        <v>3459.84</v>
      </c>
    </row>
    <row r="808" spans="1:9" s="21" customFormat="1" ht="75" customHeight="1">
      <c r="A808" s="12" t="s">
        <v>1451</v>
      </c>
      <c r="B808" s="13">
        <v>8219232000147</v>
      </c>
      <c r="C808" s="14" t="s">
        <v>1452</v>
      </c>
      <c r="D808" s="15" t="s">
        <v>21</v>
      </c>
      <c r="E808" s="16" t="s">
        <v>57</v>
      </c>
      <c r="F808" s="16" t="s">
        <v>1453</v>
      </c>
      <c r="G808" s="17">
        <v>0</v>
      </c>
      <c r="H808" s="17">
        <v>0</v>
      </c>
      <c r="I808" s="17">
        <v>4316.66</v>
      </c>
    </row>
    <row r="809" spans="1:9" s="21" customFormat="1" ht="75" customHeight="1">
      <c r="A809" s="12" t="s">
        <v>1454</v>
      </c>
      <c r="B809" s="13" t="s">
        <v>1455</v>
      </c>
      <c r="C809" s="14" t="s">
        <v>1456</v>
      </c>
      <c r="D809" s="15" t="s">
        <v>13</v>
      </c>
      <c r="E809" s="16" t="s">
        <v>14</v>
      </c>
      <c r="F809" s="16" t="s">
        <v>1457</v>
      </c>
      <c r="G809" s="17">
        <v>0</v>
      </c>
      <c r="H809" s="17">
        <v>0</v>
      </c>
      <c r="I809" s="17">
        <v>5251.63</v>
      </c>
    </row>
    <row r="810" spans="1:9" s="21" customFormat="1" ht="75" customHeight="1">
      <c r="A810" s="12" t="s">
        <v>1389</v>
      </c>
      <c r="B810" s="13">
        <v>4407920000180</v>
      </c>
      <c r="C810" s="14" t="s">
        <v>1458</v>
      </c>
      <c r="D810" s="15" t="s">
        <v>13</v>
      </c>
      <c r="E810" s="16" t="s">
        <v>14</v>
      </c>
      <c r="F810" s="16" t="s">
        <v>1459</v>
      </c>
      <c r="G810" s="17">
        <v>0</v>
      </c>
      <c r="H810" s="17">
        <v>0</v>
      </c>
      <c r="I810" s="17">
        <v>877.23</v>
      </c>
    </row>
    <row r="811" spans="1:9" s="21" customFormat="1" ht="75" customHeight="1">
      <c r="A811" s="12" t="s">
        <v>1426</v>
      </c>
      <c r="B811" s="13" t="s">
        <v>1427</v>
      </c>
      <c r="C811" s="14" t="s">
        <v>1460</v>
      </c>
      <c r="D811" s="15" t="s">
        <v>13</v>
      </c>
      <c r="E811" s="16" t="s">
        <v>1429</v>
      </c>
      <c r="F811" s="16" t="s">
        <v>1461</v>
      </c>
      <c r="G811" s="17">
        <v>0</v>
      </c>
      <c r="H811" s="17">
        <v>0</v>
      </c>
      <c r="I811" s="17">
        <v>4818.05</v>
      </c>
    </row>
    <row r="812" spans="1:9" s="21" customFormat="1" ht="75" customHeight="1">
      <c r="A812" s="12" t="s">
        <v>1462</v>
      </c>
      <c r="B812" s="13" t="s">
        <v>1463</v>
      </c>
      <c r="C812" s="14" t="s">
        <v>1464</v>
      </c>
      <c r="D812" s="15" t="s">
        <v>21</v>
      </c>
      <c r="E812" s="16" t="s">
        <v>57</v>
      </c>
      <c r="F812" s="16" t="s">
        <v>1465</v>
      </c>
      <c r="G812" s="17">
        <v>0</v>
      </c>
      <c r="H812" s="17">
        <v>0</v>
      </c>
      <c r="I812" s="17">
        <f>4800+15950</f>
        <v>20750</v>
      </c>
    </row>
    <row r="813" spans="1:9" s="21" customFormat="1" ht="75" customHeight="1">
      <c r="A813" s="12" t="s">
        <v>1466</v>
      </c>
      <c r="B813" s="13" t="s">
        <v>1467</v>
      </c>
      <c r="C813" s="14" t="s">
        <v>1468</v>
      </c>
      <c r="D813" s="15" t="s">
        <v>21</v>
      </c>
      <c r="E813" s="16" t="s">
        <v>57</v>
      </c>
      <c r="F813" s="16" t="s">
        <v>1469</v>
      </c>
      <c r="G813" s="17">
        <v>0</v>
      </c>
      <c r="H813" s="17">
        <v>0</v>
      </c>
      <c r="I813" s="17">
        <v>5112.97</v>
      </c>
    </row>
    <row r="814" spans="1:9" s="21" customFormat="1" ht="75" customHeight="1">
      <c r="A814" s="12" t="s">
        <v>1470</v>
      </c>
      <c r="B814" s="13" t="s">
        <v>1471</v>
      </c>
      <c r="C814" s="14" t="s">
        <v>1472</v>
      </c>
      <c r="D814" s="15" t="s">
        <v>13</v>
      </c>
      <c r="E814" s="16" t="s">
        <v>14</v>
      </c>
      <c r="F814" s="16" t="s">
        <v>1473</v>
      </c>
      <c r="G814" s="17">
        <v>0</v>
      </c>
      <c r="H814" s="17">
        <v>0</v>
      </c>
      <c r="I814" s="17">
        <v>90000</v>
      </c>
    </row>
    <row r="815" spans="1:9" s="21" customFormat="1" ht="75" customHeight="1">
      <c r="A815" s="12" t="s">
        <v>1474</v>
      </c>
      <c r="B815" s="13">
        <v>72381189000110</v>
      </c>
      <c r="C815" s="14" t="s">
        <v>1475</v>
      </c>
      <c r="D815" s="15" t="s">
        <v>21</v>
      </c>
      <c r="E815" s="16" t="s">
        <v>14</v>
      </c>
      <c r="F815" s="16" t="s">
        <v>1476</v>
      </c>
      <c r="G815" s="17">
        <v>0</v>
      </c>
      <c r="H815" s="17">
        <v>0</v>
      </c>
      <c r="I815" s="17">
        <v>2634.84</v>
      </c>
    </row>
    <row r="816" spans="1:9" s="21" customFormat="1" ht="75" customHeight="1">
      <c r="A816" s="12" t="s">
        <v>1422</v>
      </c>
      <c r="B816" s="13" t="s">
        <v>1423</v>
      </c>
      <c r="C816" s="14" t="s">
        <v>1477</v>
      </c>
      <c r="D816" s="15" t="s">
        <v>21</v>
      </c>
      <c r="E816" s="16" t="s">
        <v>22</v>
      </c>
      <c r="F816" s="16" t="s">
        <v>1478</v>
      </c>
      <c r="G816" s="17">
        <v>0</v>
      </c>
      <c r="H816" s="17">
        <v>0</v>
      </c>
      <c r="I816" s="17">
        <f>3050+3050+1424</f>
        <v>7524</v>
      </c>
    </row>
    <row r="817" spans="1:9" s="21" customFormat="1" ht="75" customHeight="1">
      <c r="A817" s="12" t="s">
        <v>1479</v>
      </c>
      <c r="B817" s="13" t="s">
        <v>1480</v>
      </c>
      <c r="C817" s="14" t="s">
        <v>1481</v>
      </c>
      <c r="D817" s="15" t="s">
        <v>21</v>
      </c>
      <c r="E817" s="16" t="s">
        <v>57</v>
      </c>
      <c r="F817" s="16" t="s">
        <v>1482</v>
      </c>
      <c r="G817" s="17">
        <v>0</v>
      </c>
      <c r="H817" s="17">
        <v>0</v>
      </c>
      <c r="I817" s="17">
        <v>16800</v>
      </c>
    </row>
    <row r="818" spans="1:9" s="21" customFormat="1" ht="75" customHeight="1">
      <c r="A818" s="12" t="s">
        <v>1483</v>
      </c>
      <c r="B818" s="13" t="s">
        <v>1484</v>
      </c>
      <c r="C818" s="14" t="s">
        <v>1485</v>
      </c>
      <c r="D818" s="15" t="s">
        <v>21</v>
      </c>
      <c r="E818" s="16" t="s">
        <v>57</v>
      </c>
      <c r="F818" s="16" t="s">
        <v>1486</v>
      </c>
      <c r="G818" s="17">
        <v>0</v>
      </c>
      <c r="H818" s="17">
        <v>0</v>
      </c>
      <c r="I818" s="17">
        <v>1867.48</v>
      </c>
    </row>
    <row r="819" spans="1:9" s="21" customFormat="1" ht="75" customHeight="1">
      <c r="A819" s="12" t="s">
        <v>1487</v>
      </c>
      <c r="B819" s="13" t="s">
        <v>1488</v>
      </c>
      <c r="C819" s="14" t="s">
        <v>1489</v>
      </c>
      <c r="D819" s="15" t="s">
        <v>21</v>
      </c>
      <c r="E819" s="16" t="s">
        <v>22</v>
      </c>
      <c r="F819" s="16" t="s">
        <v>1490</v>
      </c>
      <c r="G819" s="17">
        <v>0</v>
      </c>
      <c r="H819" s="17">
        <v>0</v>
      </c>
      <c r="I819" s="17">
        <v>228653.4</v>
      </c>
    </row>
    <row r="820" spans="1:9" s="21" customFormat="1" ht="75" customHeight="1">
      <c r="A820" s="12" t="s">
        <v>1491</v>
      </c>
      <c r="B820" s="13">
        <v>21634385000119</v>
      </c>
      <c r="C820" s="14" t="s">
        <v>1492</v>
      </c>
      <c r="D820" s="15" t="s">
        <v>21</v>
      </c>
      <c r="E820" s="16" t="s">
        <v>57</v>
      </c>
      <c r="F820" s="16" t="s">
        <v>1493</v>
      </c>
      <c r="G820" s="17">
        <v>0</v>
      </c>
      <c r="H820" s="17">
        <v>0</v>
      </c>
      <c r="I820" s="17">
        <v>1499</v>
      </c>
    </row>
    <row r="821" spans="1:9" s="21" customFormat="1" ht="75" customHeight="1">
      <c r="A821" s="12" t="s">
        <v>1491</v>
      </c>
      <c r="B821" s="13">
        <v>21634385000119</v>
      </c>
      <c r="C821" s="14" t="s">
        <v>1494</v>
      </c>
      <c r="D821" s="15" t="s">
        <v>21</v>
      </c>
      <c r="E821" s="16" t="s">
        <v>57</v>
      </c>
      <c r="F821" s="16" t="s">
        <v>1495</v>
      </c>
      <c r="G821" s="17">
        <v>0</v>
      </c>
      <c r="H821" s="17">
        <v>0</v>
      </c>
      <c r="I821" s="17">
        <v>1499</v>
      </c>
    </row>
    <row r="822" spans="1:9" s="21" customFormat="1" ht="75" customHeight="1">
      <c r="A822" s="12" t="s">
        <v>1496</v>
      </c>
      <c r="B822" s="13">
        <v>20268118000102</v>
      </c>
      <c r="C822" s="14" t="s">
        <v>1497</v>
      </c>
      <c r="D822" s="15" t="s">
        <v>21</v>
      </c>
      <c r="E822" s="16" t="s">
        <v>14</v>
      </c>
      <c r="F822" s="16" t="s">
        <v>1498</v>
      </c>
      <c r="G822" s="17">
        <v>0</v>
      </c>
      <c r="H822" s="17">
        <v>0</v>
      </c>
      <c r="I822" s="17">
        <v>3800</v>
      </c>
    </row>
    <row r="823" spans="1:9" s="21" customFormat="1" ht="75" customHeight="1">
      <c r="A823" s="12" t="s">
        <v>1499</v>
      </c>
      <c r="B823" s="13" t="s">
        <v>1500</v>
      </c>
      <c r="C823" s="14" t="s">
        <v>1501</v>
      </c>
      <c r="D823" s="15" t="s">
        <v>21</v>
      </c>
      <c r="E823" s="16" t="s">
        <v>22</v>
      </c>
      <c r="F823" s="16" t="s">
        <v>1502</v>
      </c>
      <c r="G823" s="17">
        <v>0</v>
      </c>
      <c r="H823" s="17">
        <v>0</v>
      </c>
      <c r="I823" s="17">
        <v>33200.92</v>
      </c>
    </row>
    <row r="824" spans="1:9" s="21" customFormat="1" ht="75" customHeight="1">
      <c r="A824" s="12" t="s">
        <v>1483</v>
      </c>
      <c r="B824" s="13" t="s">
        <v>1484</v>
      </c>
      <c r="C824" s="14" t="s">
        <v>1503</v>
      </c>
      <c r="D824" s="15" t="s">
        <v>21</v>
      </c>
      <c r="E824" s="16" t="s">
        <v>57</v>
      </c>
      <c r="F824" s="16" t="s">
        <v>1504</v>
      </c>
      <c r="G824" s="17">
        <v>0</v>
      </c>
      <c r="H824" s="17">
        <v>0</v>
      </c>
      <c r="I824" s="17">
        <v>2303.31</v>
      </c>
    </row>
    <row r="825" spans="1:9" s="21" customFormat="1" ht="75" customHeight="1">
      <c r="A825" s="12" t="s">
        <v>1505</v>
      </c>
      <c r="B825" s="13" t="s">
        <v>1506</v>
      </c>
      <c r="C825" s="14" t="s">
        <v>1503</v>
      </c>
      <c r="D825" s="15" t="s">
        <v>21</v>
      </c>
      <c r="E825" s="16" t="s">
        <v>57</v>
      </c>
      <c r="F825" s="16" t="s">
        <v>1507</v>
      </c>
      <c r="G825" s="17">
        <v>0</v>
      </c>
      <c r="H825" s="17">
        <v>0</v>
      </c>
      <c r="I825" s="17">
        <v>2797.9</v>
      </c>
    </row>
    <row r="826" spans="1:9" s="21" customFormat="1" ht="75" customHeight="1">
      <c r="A826" s="12" t="s">
        <v>1508</v>
      </c>
      <c r="B826" s="13" t="s">
        <v>1509</v>
      </c>
      <c r="C826" s="14" t="s">
        <v>1510</v>
      </c>
      <c r="D826" s="15" t="s">
        <v>21</v>
      </c>
      <c r="E826" s="16" t="s">
        <v>57</v>
      </c>
      <c r="F826" s="16" t="s">
        <v>1511</v>
      </c>
      <c r="G826" s="17">
        <v>0</v>
      </c>
      <c r="H826" s="17">
        <v>0</v>
      </c>
      <c r="I826" s="17">
        <v>1300</v>
      </c>
    </row>
    <row r="827" spans="1:9" s="21" customFormat="1" ht="75" customHeight="1">
      <c r="A827" s="12" t="s">
        <v>1512</v>
      </c>
      <c r="B827" s="13">
        <v>6536588000189</v>
      </c>
      <c r="C827" s="14" t="s">
        <v>1513</v>
      </c>
      <c r="D827" s="15" t="s">
        <v>21</v>
      </c>
      <c r="E827" s="16" t="s">
        <v>57</v>
      </c>
      <c r="F827" s="16" t="s">
        <v>1514</v>
      </c>
      <c r="G827" s="17">
        <v>0</v>
      </c>
      <c r="H827" s="17">
        <v>0</v>
      </c>
      <c r="I827" s="17">
        <v>679.2</v>
      </c>
    </row>
    <row r="828" spans="1:9" s="21" customFormat="1" ht="75" customHeight="1">
      <c r="A828" s="12" t="s">
        <v>1512</v>
      </c>
      <c r="B828" s="13">
        <v>6536588000189</v>
      </c>
      <c r="C828" s="14" t="s">
        <v>1515</v>
      </c>
      <c r="D828" s="15" t="s">
        <v>21</v>
      </c>
      <c r="E828" s="16" t="s">
        <v>57</v>
      </c>
      <c r="F828" s="16" t="s">
        <v>1516</v>
      </c>
      <c r="G828" s="17">
        <v>0</v>
      </c>
      <c r="H828" s="17">
        <v>0</v>
      </c>
      <c r="I828" s="17">
        <v>30616</v>
      </c>
    </row>
    <row r="829" spans="1:9" s="21" customFormat="1" ht="75" customHeight="1">
      <c r="A829" s="12" t="s">
        <v>1512</v>
      </c>
      <c r="B829" s="13">
        <v>6536588000189</v>
      </c>
      <c r="C829" s="14" t="s">
        <v>1513</v>
      </c>
      <c r="D829" s="15" t="s">
        <v>21</v>
      </c>
      <c r="E829" s="16" t="s">
        <v>57</v>
      </c>
      <c r="F829" s="16" t="s">
        <v>1517</v>
      </c>
      <c r="G829" s="17">
        <v>0</v>
      </c>
      <c r="H829" s="17">
        <v>0</v>
      </c>
      <c r="I829" s="17">
        <v>19412</v>
      </c>
    </row>
    <row r="830" spans="1:9" s="21" customFormat="1" ht="75" customHeight="1">
      <c r="A830" s="12" t="s">
        <v>1389</v>
      </c>
      <c r="B830" s="13" t="s">
        <v>1390</v>
      </c>
      <c r="C830" s="14" t="s">
        <v>1518</v>
      </c>
      <c r="D830" s="15" t="s">
        <v>13</v>
      </c>
      <c r="E830" s="16" t="s">
        <v>14</v>
      </c>
      <c r="F830" s="16" t="s">
        <v>1519</v>
      </c>
      <c r="G830" s="17">
        <v>0</v>
      </c>
      <c r="H830" s="17">
        <v>0</v>
      </c>
      <c r="I830" s="17">
        <v>9578.06</v>
      </c>
    </row>
    <row r="831" spans="1:9" s="21" customFormat="1" ht="75" customHeight="1">
      <c r="A831" s="12" t="s">
        <v>1520</v>
      </c>
      <c r="B831" s="13" t="s">
        <v>1509</v>
      </c>
      <c r="C831" s="14" t="s">
        <v>1521</v>
      </c>
      <c r="D831" s="15" t="s">
        <v>21</v>
      </c>
      <c r="E831" s="16" t="s">
        <v>57</v>
      </c>
      <c r="F831" s="16" t="s">
        <v>1522</v>
      </c>
      <c r="G831" s="17">
        <v>0</v>
      </c>
      <c r="H831" s="17">
        <v>0</v>
      </c>
      <c r="I831" s="17">
        <v>6020</v>
      </c>
    </row>
    <row r="832" spans="1:9" s="21" customFormat="1" ht="75" customHeight="1">
      <c r="A832" s="12" t="s">
        <v>1523</v>
      </c>
      <c r="B832" s="13" t="s">
        <v>1524</v>
      </c>
      <c r="C832" s="14" t="s">
        <v>1525</v>
      </c>
      <c r="D832" s="15" t="s">
        <v>21</v>
      </c>
      <c r="E832" s="16" t="s">
        <v>57</v>
      </c>
      <c r="F832" s="16" t="s">
        <v>1526</v>
      </c>
      <c r="G832" s="17">
        <v>0</v>
      </c>
      <c r="H832" s="17">
        <v>0</v>
      </c>
      <c r="I832" s="17">
        <v>6450</v>
      </c>
    </row>
    <row r="833" spans="1:9" s="21" customFormat="1" ht="75" customHeight="1">
      <c r="A833" s="12" t="s">
        <v>1527</v>
      </c>
      <c r="B833" s="13">
        <v>21735223000177</v>
      </c>
      <c r="C833" s="14" t="s">
        <v>1528</v>
      </c>
      <c r="D833" s="15" t="s">
        <v>21</v>
      </c>
      <c r="E833" s="16" t="s">
        <v>57</v>
      </c>
      <c r="F833" s="16" t="s">
        <v>1529</v>
      </c>
      <c r="G833" s="17">
        <v>0</v>
      </c>
      <c r="H833" s="17">
        <v>0</v>
      </c>
      <c r="I833" s="17">
        <v>634.8</v>
      </c>
    </row>
    <row r="834" spans="1:9" s="21" customFormat="1" ht="75" customHeight="1">
      <c r="A834" s="12" t="s">
        <v>1530</v>
      </c>
      <c r="B834" s="13">
        <v>10296571000179</v>
      </c>
      <c r="C834" s="14" t="s">
        <v>1531</v>
      </c>
      <c r="D834" s="15" t="s">
        <v>21</v>
      </c>
      <c r="E834" s="16" t="s">
        <v>57</v>
      </c>
      <c r="F834" s="16" t="s">
        <v>1532</v>
      </c>
      <c r="G834" s="17">
        <v>0</v>
      </c>
      <c r="H834" s="17">
        <v>0</v>
      </c>
      <c r="I834" s="17">
        <v>4054.1</v>
      </c>
    </row>
    <row r="835" spans="1:9" s="21" customFormat="1" ht="75" customHeight="1">
      <c r="A835" s="12" t="s">
        <v>1533</v>
      </c>
      <c r="B835" s="13" t="s">
        <v>1534</v>
      </c>
      <c r="C835" s="14" t="s">
        <v>1535</v>
      </c>
      <c r="D835" s="15" t="s">
        <v>21</v>
      </c>
      <c r="E835" s="16" t="s">
        <v>57</v>
      </c>
      <c r="F835" s="16" t="s">
        <v>1536</v>
      </c>
      <c r="G835" s="17">
        <v>0</v>
      </c>
      <c r="H835" s="17">
        <v>0</v>
      </c>
      <c r="I835" s="17">
        <v>1153.9</v>
      </c>
    </row>
    <row r="836" spans="1:9" s="21" customFormat="1" ht="75" customHeight="1">
      <c r="A836" s="12" t="s">
        <v>1537</v>
      </c>
      <c r="B836" s="13">
        <v>11175931000147</v>
      </c>
      <c r="C836" s="14" t="s">
        <v>1538</v>
      </c>
      <c r="D836" s="15" t="s">
        <v>21</v>
      </c>
      <c r="E836" s="16" t="s">
        <v>57</v>
      </c>
      <c r="F836" s="16" t="s">
        <v>1539</v>
      </c>
      <c r="G836" s="17">
        <v>0</v>
      </c>
      <c r="H836" s="17">
        <v>0</v>
      </c>
      <c r="I836" s="17">
        <v>1875.45</v>
      </c>
    </row>
    <row r="837" spans="1:9" s="21" customFormat="1" ht="75" customHeight="1">
      <c r="A837" s="12" t="s">
        <v>1527</v>
      </c>
      <c r="B837" s="13">
        <v>21735223000177</v>
      </c>
      <c r="C837" s="14" t="s">
        <v>1540</v>
      </c>
      <c r="D837" s="15" t="s">
        <v>21</v>
      </c>
      <c r="E837" s="16" t="s">
        <v>57</v>
      </c>
      <c r="F837" s="16" t="s">
        <v>1541</v>
      </c>
      <c r="G837" s="17">
        <v>0</v>
      </c>
      <c r="H837" s="17">
        <v>0</v>
      </c>
      <c r="I837" s="17">
        <v>1160</v>
      </c>
    </row>
    <row r="838" spans="1:9" s="21" customFormat="1" ht="75" customHeight="1">
      <c r="A838" s="12" t="s">
        <v>1530</v>
      </c>
      <c r="B838" s="13">
        <v>10296571000179</v>
      </c>
      <c r="C838" s="14" t="s">
        <v>1531</v>
      </c>
      <c r="D838" s="15" t="s">
        <v>21</v>
      </c>
      <c r="E838" s="16" t="s">
        <v>57</v>
      </c>
      <c r="F838" s="16" t="s">
        <v>1542</v>
      </c>
      <c r="G838" s="17">
        <v>0</v>
      </c>
      <c r="H838" s="17">
        <v>0</v>
      </c>
      <c r="I838" s="17">
        <v>3590.4</v>
      </c>
    </row>
    <row r="839" spans="1:9" s="21" customFormat="1" ht="75" customHeight="1">
      <c r="A839" s="12" t="s">
        <v>1543</v>
      </c>
      <c r="B839" s="13">
        <v>24616322000128</v>
      </c>
      <c r="C839" s="14" t="s">
        <v>1540</v>
      </c>
      <c r="D839" s="15" t="s">
        <v>21</v>
      </c>
      <c r="E839" s="16" t="s">
        <v>57</v>
      </c>
      <c r="F839" s="16" t="s">
        <v>1544</v>
      </c>
      <c r="G839" s="17">
        <v>0</v>
      </c>
      <c r="H839" s="17">
        <v>0</v>
      </c>
      <c r="I839" s="17">
        <v>1439.95</v>
      </c>
    </row>
    <row r="840" spans="1:9" s="21" customFormat="1" ht="75" customHeight="1">
      <c r="A840" s="12" t="s">
        <v>1545</v>
      </c>
      <c r="B840" s="13" t="s">
        <v>1546</v>
      </c>
      <c r="C840" s="14" t="s">
        <v>1547</v>
      </c>
      <c r="D840" s="15" t="s">
        <v>21</v>
      </c>
      <c r="E840" s="16" t="s">
        <v>57</v>
      </c>
      <c r="F840" s="16" t="s">
        <v>1548</v>
      </c>
      <c r="G840" s="17">
        <v>0</v>
      </c>
      <c r="H840" s="17">
        <v>0</v>
      </c>
      <c r="I840" s="17">
        <v>1980</v>
      </c>
    </row>
    <row r="841" spans="1:9" s="21" customFormat="1" ht="75" customHeight="1">
      <c r="A841" s="12" t="s">
        <v>1439</v>
      </c>
      <c r="B841" s="13">
        <v>4409637000197</v>
      </c>
      <c r="C841" s="14" t="s">
        <v>1549</v>
      </c>
      <c r="D841" s="15" t="s">
        <v>21</v>
      </c>
      <c r="E841" s="16" t="s">
        <v>57</v>
      </c>
      <c r="F841" s="16" t="s">
        <v>1550</v>
      </c>
      <c r="G841" s="17">
        <v>0</v>
      </c>
      <c r="H841" s="17">
        <v>0</v>
      </c>
      <c r="I841" s="17">
        <v>24980</v>
      </c>
    </row>
    <row r="842" spans="1:9" s="21" customFormat="1" ht="75" customHeight="1">
      <c r="A842" s="12" t="s">
        <v>1551</v>
      </c>
      <c r="B842" s="13">
        <v>4312369000190</v>
      </c>
      <c r="C842" s="14" t="s">
        <v>1552</v>
      </c>
      <c r="D842" s="15" t="s">
        <v>13</v>
      </c>
      <c r="E842" s="16" t="s">
        <v>99</v>
      </c>
      <c r="F842" s="16" t="s">
        <v>1553</v>
      </c>
      <c r="G842" s="17">
        <v>0</v>
      </c>
      <c r="H842" s="17">
        <v>0</v>
      </c>
      <c r="I842" s="17">
        <f>87698.87+23238.34</f>
        <v>110937.20999999999</v>
      </c>
    </row>
    <row r="843" spans="1:9" s="21" customFormat="1" ht="75" customHeight="1">
      <c r="A843" s="12" t="s">
        <v>1545</v>
      </c>
      <c r="B843" s="13" t="s">
        <v>1546</v>
      </c>
      <c r="C843" s="14" t="s">
        <v>1554</v>
      </c>
      <c r="D843" s="15" t="s">
        <v>21</v>
      </c>
      <c r="E843" s="16" t="s">
        <v>57</v>
      </c>
      <c r="F843" s="16" t="s">
        <v>1555</v>
      </c>
      <c r="G843" s="17">
        <v>0</v>
      </c>
      <c r="H843" s="17">
        <v>0</v>
      </c>
      <c r="I843" s="17">
        <v>11250</v>
      </c>
    </row>
    <row r="844" spans="1:9" s="21" customFormat="1" ht="75" customHeight="1">
      <c r="A844" s="12" t="s">
        <v>1556</v>
      </c>
      <c r="B844" s="13" t="s">
        <v>1524</v>
      </c>
      <c r="C844" s="14" t="s">
        <v>1557</v>
      </c>
      <c r="D844" s="15" t="s">
        <v>21</v>
      </c>
      <c r="E844" s="16" t="s">
        <v>57</v>
      </c>
      <c r="F844" s="16" t="s">
        <v>1558</v>
      </c>
      <c r="G844" s="17">
        <v>0</v>
      </c>
      <c r="H844" s="17">
        <v>0</v>
      </c>
      <c r="I844" s="17">
        <v>168.8</v>
      </c>
    </row>
    <row r="845" spans="1:9" s="21" customFormat="1" ht="75" customHeight="1">
      <c r="A845" s="12" t="s">
        <v>1389</v>
      </c>
      <c r="B845" s="13" t="s">
        <v>1390</v>
      </c>
      <c r="C845" s="14" t="s">
        <v>1559</v>
      </c>
      <c r="D845" s="15" t="s">
        <v>13</v>
      </c>
      <c r="E845" s="16" t="s">
        <v>14</v>
      </c>
      <c r="F845" s="16" t="s">
        <v>1560</v>
      </c>
      <c r="G845" s="17">
        <v>0</v>
      </c>
      <c r="H845" s="17">
        <v>0</v>
      </c>
      <c r="I845" s="17">
        <f>3407.56+19057.24</f>
        <v>22464.800000000003</v>
      </c>
    </row>
    <row r="846" spans="1:9" s="21" customFormat="1" ht="75" customHeight="1">
      <c r="A846" s="12" t="s">
        <v>1499</v>
      </c>
      <c r="B846" s="13">
        <v>10705837000190</v>
      </c>
      <c r="C846" s="14" t="s">
        <v>1561</v>
      </c>
      <c r="D846" s="15" t="s">
        <v>21</v>
      </c>
      <c r="E846" s="16" t="s">
        <v>1562</v>
      </c>
      <c r="F846" s="16" t="s">
        <v>1563</v>
      </c>
      <c r="G846" s="17">
        <v>0</v>
      </c>
      <c r="H846" s="17">
        <v>145968.75</v>
      </c>
      <c r="I846" s="17">
        <f>174633.46+200263.99+145968.75</f>
        <v>520866.19999999995</v>
      </c>
    </row>
    <row r="847" spans="1:9" s="21" customFormat="1" ht="75" customHeight="1">
      <c r="A847" s="12" t="s">
        <v>1564</v>
      </c>
      <c r="B847" s="13">
        <v>33000118000179</v>
      </c>
      <c r="C847" s="14" t="s">
        <v>1565</v>
      </c>
      <c r="D847" s="15" t="s">
        <v>13</v>
      </c>
      <c r="E847" s="16" t="s">
        <v>43</v>
      </c>
      <c r="F847" s="16" t="s">
        <v>1566</v>
      </c>
      <c r="G847" s="17">
        <v>0</v>
      </c>
      <c r="H847" s="17">
        <v>0</v>
      </c>
      <c r="I847" s="17">
        <v>9174.25</v>
      </c>
    </row>
    <row r="848" spans="1:9" s="21" customFormat="1" ht="75" customHeight="1">
      <c r="A848" s="12" t="s">
        <v>1454</v>
      </c>
      <c r="B848" s="13">
        <v>3146650215</v>
      </c>
      <c r="C848" s="14" t="s">
        <v>1567</v>
      </c>
      <c r="D848" s="15" t="s">
        <v>13</v>
      </c>
      <c r="E848" s="16" t="s">
        <v>14</v>
      </c>
      <c r="F848" s="16" t="s">
        <v>1568</v>
      </c>
      <c r="G848" s="17">
        <v>0</v>
      </c>
      <c r="H848" s="17">
        <v>0</v>
      </c>
      <c r="I848" s="17">
        <v>9683.2</v>
      </c>
    </row>
    <row r="849" spans="1:9" s="21" customFormat="1" ht="75" customHeight="1">
      <c r="A849" s="12" t="s">
        <v>1569</v>
      </c>
      <c r="B849" s="13">
        <v>4561791000180</v>
      </c>
      <c r="C849" s="14" t="s">
        <v>1570</v>
      </c>
      <c r="D849" s="15" t="s">
        <v>21</v>
      </c>
      <c r="E849" s="16" t="s">
        <v>22</v>
      </c>
      <c r="F849" s="16" t="s">
        <v>1571</v>
      </c>
      <c r="G849" s="17">
        <v>0</v>
      </c>
      <c r="H849" s="17">
        <v>0</v>
      </c>
      <c r="I849" s="17">
        <v>4080</v>
      </c>
    </row>
    <row r="850" spans="1:9" s="21" customFormat="1" ht="75" customHeight="1">
      <c r="A850" s="12" t="s">
        <v>1572</v>
      </c>
      <c r="B850" s="13">
        <v>12450296000121</v>
      </c>
      <c r="C850" s="14" t="s">
        <v>1573</v>
      </c>
      <c r="D850" s="15" t="s">
        <v>21</v>
      </c>
      <c r="E850" s="16" t="s">
        <v>22</v>
      </c>
      <c r="F850" s="16" t="s">
        <v>1574</v>
      </c>
      <c r="G850" s="17">
        <v>0</v>
      </c>
      <c r="H850" s="17">
        <v>3845.83</v>
      </c>
      <c r="I850" s="17">
        <f>3845.83+3845.83</f>
        <v>7691.66</v>
      </c>
    </row>
    <row r="851" spans="1:9" s="21" customFormat="1" ht="75" customHeight="1">
      <c r="A851" s="12" t="s">
        <v>1575</v>
      </c>
      <c r="B851" s="13">
        <v>14402379000170</v>
      </c>
      <c r="C851" s="14" t="s">
        <v>1576</v>
      </c>
      <c r="D851" s="15" t="s">
        <v>13</v>
      </c>
      <c r="E851" s="16" t="s">
        <v>14</v>
      </c>
      <c r="F851" s="16" t="s">
        <v>1577</v>
      </c>
      <c r="G851" s="17">
        <v>0</v>
      </c>
      <c r="H851" s="17">
        <v>0</v>
      </c>
      <c r="I851" s="17">
        <v>14000</v>
      </c>
    </row>
    <row r="852" spans="1:9" s="21" customFormat="1" ht="75" customHeight="1">
      <c r="A852" s="12" t="s">
        <v>1409</v>
      </c>
      <c r="B852" s="13">
        <v>7244008000223</v>
      </c>
      <c r="C852" s="14" t="s">
        <v>1578</v>
      </c>
      <c r="D852" s="15" t="s">
        <v>21</v>
      </c>
      <c r="E852" s="16" t="s">
        <v>57</v>
      </c>
      <c r="F852" s="16" t="s">
        <v>1579</v>
      </c>
      <c r="G852" s="17">
        <v>0</v>
      </c>
      <c r="H852" s="17">
        <v>0</v>
      </c>
      <c r="I852" s="17">
        <v>10485.62</v>
      </c>
    </row>
    <row r="853" spans="1:9" s="21" customFormat="1" ht="75" customHeight="1">
      <c r="A853" s="12" t="s">
        <v>1466</v>
      </c>
      <c r="B853" s="13" t="s">
        <v>1467</v>
      </c>
      <c r="C853" s="14" t="s">
        <v>1580</v>
      </c>
      <c r="D853" s="15" t="s">
        <v>21</v>
      </c>
      <c r="E853" s="16" t="s">
        <v>57</v>
      </c>
      <c r="F853" s="16" t="s">
        <v>1581</v>
      </c>
      <c r="G853" s="17">
        <v>0</v>
      </c>
      <c r="H853" s="17">
        <v>0</v>
      </c>
      <c r="I853" s="17">
        <v>33286.6</v>
      </c>
    </row>
    <row r="854" spans="1:9" s="21" customFormat="1" ht="75" customHeight="1">
      <c r="A854" s="12" t="s">
        <v>1582</v>
      </c>
      <c r="B854" s="13">
        <v>14181341000115</v>
      </c>
      <c r="C854" s="14" t="s">
        <v>1583</v>
      </c>
      <c r="D854" s="15" t="s">
        <v>21</v>
      </c>
      <c r="E854" s="16" t="s">
        <v>22</v>
      </c>
      <c r="F854" s="16" t="s">
        <v>1584</v>
      </c>
      <c r="G854" s="17">
        <v>0</v>
      </c>
      <c r="H854" s="17">
        <v>17113.46</v>
      </c>
      <c r="I854" s="17">
        <f>5019.01+41555.55+17113.46</f>
        <v>63688.020000000004</v>
      </c>
    </row>
    <row r="855" spans="1:9" s="21" customFormat="1" ht="75" customHeight="1">
      <c r="A855" s="12" t="s">
        <v>1505</v>
      </c>
      <c r="B855" s="13" t="s">
        <v>1506</v>
      </c>
      <c r="C855" s="14" t="s">
        <v>1585</v>
      </c>
      <c r="D855" s="15" t="s">
        <v>21</v>
      </c>
      <c r="E855" s="16" t="s">
        <v>57</v>
      </c>
      <c r="F855" s="16" t="s">
        <v>1586</v>
      </c>
      <c r="G855" s="17">
        <v>0</v>
      </c>
      <c r="H855" s="17">
        <v>0</v>
      </c>
      <c r="I855" s="17">
        <v>3413.1</v>
      </c>
    </row>
    <row r="856" spans="1:9" s="21" customFormat="1" ht="75" customHeight="1">
      <c r="A856" s="12" t="s">
        <v>1587</v>
      </c>
      <c r="B856" s="13">
        <v>17207460000198</v>
      </c>
      <c r="C856" s="14" t="s">
        <v>1588</v>
      </c>
      <c r="D856" s="15" t="s">
        <v>21</v>
      </c>
      <c r="E856" s="16" t="s">
        <v>57</v>
      </c>
      <c r="F856" s="16" t="s">
        <v>1589</v>
      </c>
      <c r="G856" s="17">
        <v>0</v>
      </c>
      <c r="H856" s="17">
        <v>0</v>
      </c>
      <c r="I856" s="17">
        <v>293</v>
      </c>
    </row>
    <row r="857" spans="1:9" s="21" customFormat="1" ht="75" customHeight="1">
      <c r="A857" s="12" t="s">
        <v>1590</v>
      </c>
      <c r="B857" s="13">
        <v>10396799000130</v>
      </c>
      <c r="C857" s="14" t="s">
        <v>1591</v>
      </c>
      <c r="D857" s="15" t="s">
        <v>21</v>
      </c>
      <c r="E857" s="16" t="s">
        <v>57</v>
      </c>
      <c r="F857" s="16" t="s">
        <v>1592</v>
      </c>
      <c r="G857" s="17">
        <v>0</v>
      </c>
      <c r="H857" s="17">
        <v>0</v>
      </c>
      <c r="I857" s="17">
        <v>16603</v>
      </c>
    </row>
    <row r="858" spans="1:9" s="21" customFormat="1" ht="75" customHeight="1">
      <c r="A858" s="12" t="s">
        <v>1593</v>
      </c>
      <c r="B858" s="13">
        <v>84111020000120</v>
      </c>
      <c r="C858" s="14" t="s">
        <v>1594</v>
      </c>
      <c r="D858" s="15" t="s">
        <v>21</v>
      </c>
      <c r="E858" s="16" t="s">
        <v>57</v>
      </c>
      <c r="F858" s="16" t="s">
        <v>1595</v>
      </c>
      <c r="G858" s="17">
        <v>0</v>
      </c>
      <c r="H858" s="17">
        <v>0</v>
      </c>
      <c r="I858" s="17">
        <v>21734</v>
      </c>
    </row>
    <row r="859" spans="1:9" s="21" customFormat="1" ht="75" customHeight="1">
      <c r="A859" s="12" t="s">
        <v>1593</v>
      </c>
      <c r="B859" s="13">
        <v>84111020000120</v>
      </c>
      <c r="C859" s="14" t="s">
        <v>1596</v>
      </c>
      <c r="D859" s="15" t="s">
        <v>21</v>
      </c>
      <c r="E859" s="16" t="s">
        <v>57</v>
      </c>
      <c r="F859" s="16" t="s">
        <v>1597</v>
      </c>
      <c r="G859" s="17">
        <v>0</v>
      </c>
      <c r="H859" s="17">
        <v>0</v>
      </c>
      <c r="I859" s="17">
        <v>3960</v>
      </c>
    </row>
    <row r="860" spans="1:9" s="21" customFormat="1" ht="75" customHeight="1">
      <c r="A860" s="12" t="s">
        <v>1598</v>
      </c>
      <c r="B860" s="13">
        <v>3987907000184</v>
      </c>
      <c r="C860" s="14" t="s">
        <v>1599</v>
      </c>
      <c r="D860" s="15" t="s">
        <v>21</v>
      </c>
      <c r="E860" s="16" t="s">
        <v>57</v>
      </c>
      <c r="F860" s="16" t="s">
        <v>1600</v>
      </c>
      <c r="G860" s="17">
        <v>0</v>
      </c>
      <c r="H860" s="17">
        <v>0</v>
      </c>
      <c r="I860" s="17">
        <v>3479</v>
      </c>
    </row>
    <row r="861" spans="1:9" s="21" customFormat="1" ht="75" customHeight="1">
      <c r="A861" s="12" t="s">
        <v>1587</v>
      </c>
      <c r="B861" s="13">
        <v>17207460000198</v>
      </c>
      <c r="C861" s="14" t="s">
        <v>1601</v>
      </c>
      <c r="D861" s="15" t="s">
        <v>21</v>
      </c>
      <c r="E861" s="16" t="s">
        <v>57</v>
      </c>
      <c r="F861" s="16" t="s">
        <v>1602</v>
      </c>
      <c r="G861" s="17">
        <v>0</v>
      </c>
      <c r="H861" s="17">
        <v>0</v>
      </c>
      <c r="I861" s="17">
        <v>3487.85</v>
      </c>
    </row>
    <row r="862" spans="1:9" s="21" customFormat="1" ht="75" customHeight="1">
      <c r="A862" s="12" t="s">
        <v>1603</v>
      </c>
      <c r="B862" s="13">
        <v>10855056000181</v>
      </c>
      <c r="C862" s="14" t="s">
        <v>1604</v>
      </c>
      <c r="D862" s="15" t="s">
        <v>21</v>
      </c>
      <c r="E862" s="16" t="s">
        <v>57</v>
      </c>
      <c r="F862" s="16" t="s">
        <v>1605</v>
      </c>
      <c r="G862" s="17">
        <v>0</v>
      </c>
      <c r="H862" s="17">
        <v>0</v>
      </c>
      <c r="I862" s="17">
        <v>938</v>
      </c>
    </row>
    <row r="863" spans="1:9" s="21" customFormat="1" ht="75" customHeight="1">
      <c r="A863" s="12" t="s">
        <v>1606</v>
      </c>
      <c r="B863" s="13">
        <v>5532528000125</v>
      </c>
      <c r="C863" s="14" t="s">
        <v>1607</v>
      </c>
      <c r="D863" s="15" t="s">
        <v>21</v>
      </c>
      <c r="E863" s="16" t="s">
        <v>57</v>
      </c>
      <c r="F863" s="16" t="s">
        <v>1608</v>
      </c>
      <c r="G863" s="17">
        <v>0</v>
      </c>
      <c r="H863" s="17">
        <v>0</v>
      </c>
      <c r="I863" s="17">
        <v>6882.08</v>
      </c>
    </row>
    <row r="864" spans="1:9" s="21" customFormat="1" ht="75" customHeight="1">
      <c r="A864" s="12" t="s">
        <v>1606</v>
      </c>
      <c r="B864" s="13">
        <v>5532528000125</v>
      </c>
      <c r="C864" s="14" t="s">
        <v>1609</v>
      </c>
      <c r="D864" s="15" t="s">
        <v>21</v>
      </c>
      <c r="E864" s="16" t="s">
        <v>57</v>
      </c>
      <c r="F864" s="16" t="s">
        <v>1610</v>
      </c>
      <c r="G864" s="17">
        <v>0</v>
      </c>
      <c r="H864" s="17">
        <v>0</v>
      </c>
      <c r="I864" s="17">
        <v>2097.85</v>
      </c>
    </row>
    <row r="865" spans="1:9" s="21" customFormat="1" ht="75" customHeight="1">
      <c r="A865" s="12" t="s">
        <v>1611</v>
      </c>
      <c r="B865" s="13">
        <v>8228010000433</v>
      </c>
      <c r="C865" s="14" t="s">
        <v>1612</v>
      </c>
      <c r="D865" s="15" t="s">
        <v>21</v>
      </c>
      <c r="E865" s="16" t="s">
        <v>57</v>
      </c>
      <c r="F865" s="16" t="s">
        <v>1613</v>
      </c>
      <c r="G865" s="17">
        <v>0</v>
      </c>
      <c r="H865" s="17">
        <v>0</v>
      </c>
      <c r="I865" s="17">
        <v>14960.5</v>
      </c>
    </row>
    <row r="866" spans="1:9" s="21" customFormat="1" ht="75" customHeight="1">
      <c r="A866" s="12" t="s">
        <v>1614</v>
      </c>
      <c r="B866" s="13">
        <v>22655992000128</v>
      </c>
      <c r="C866" s="14" t="s">
        <v>1615</v>
      </c>
      <c r="D866" s="15" t="s">
        <v>21</v>
      </c>
      <c r="E866" s="16" t="s">
        <v>57</v>
      </c>
      <c r="F866" s="16" t="s">
        <v>1616</v>
      </c>
      <c r="G866" s="17">
        <v>0</v>
      </c>
      <c r="H866" s="17">
        <v>0</v>
      </c>
      <c r="I866" s="17">
        <v>1285</v>
      </c>
    </row>
    <row r="867" spans="1:9" s="21" customFormat="1" ht="75" customHeight="1">
      <c r="A867" s="12" t="s">
        <v>1617</v>
      </c>
      <c r="B867" s="13">
        <v>258246000168</v>
      </c>
      <c r="C867" s="14" t="s">
        <v>1618</v>
      </c>
      <c r="D867" s="15" t="s">
        <v>21</v>
      </c>
      <c r="E867" s="16" t="s">
        <v>57</v>
      </c>
      <c r="F867" s="16" t="s">
        <v>1619</v>
      </c>
      <c r="G867" s="17">
        <v>0</v>
      </c>
      <c r="H867" s="17">
        <v>0</v>
      </c>
      <c r="I867" s="17">
        <v>8499</v>
      </c>
    </row>
    <row r="868" spans="1:9" s="21" customFormat="1" ht="75" customHeight="1">
      <c r="A868" s="12" t="s">
        <v>1620</v>
      </c>
      <c r="B868" s="13">
        <v>23012404000109</v>
      </c>
      <c r="C868" s="14" t="s">
        <v>1621</v>
      </c>
      <c r="D868" s="15" t="s">
        <v>21</v>
      </c>
      <c r="E868" s="16" t="s">
        <v>57</v>
      </c>
      <c r="F868" s="16" t="s">
        <v>1622</v>
      </c>
      <c r="G868" s="17">
        <v>0</v>
      </c>
      <c r="H868" s="17">
        <v>0</v>
      </c>
      <c r="I868" s="17">
        <v>24612.09</v>
      </c>
    </row>
    <row r="869" spans="1:9" s="21" customFormat="1" ht="75" customHeight="1">
      <c r="A869" s="12" t="s">
        <v>1499</v>
      </c>
      <c r="B869" s="13">
        <v>10705837000190</v>
      </c>
      <c r="C869" s="14" t="s">
        <v>1623</v>
      </c>
      <c r="D869" s="15" t="s">
        <v>21</v>
      </c>
      <c r="E869" s="16" t="s">
        <v>22</v>
      </c>
      <c r="F869" s="16" t="s">
        <v>1624</v>
      </c>
      <c r="G869" s="17">
        <v>0</v>
      </c>
      <c r="H869" s="17">
        <v>0</v>
      </c>
      <c r="I869" s="17">
        <v>34731.5</v>
      </c>
    </row>
    <row r="870" spans="1:9" s="21" customFormat="1" ht="75" customHeight="1">
      <c r="A870" s="12" t="s">
        <v>1409</v>
      </c>
      <c r="B870" s="13">
        <v>7244008000223</v>
      </c>
      <c r="C870" s="14" t="s">
        <v>1625</v>
      </c>
      <c r="D870" s="15" t="s">
        <v>13</v>
      </c>
      <c r="E870" s="16" t="s">
        <v>14</v>
      </c>
      <c r="F870" s="16" t="s">
        <v>1626</v>
      </c>
      <c r="G870" s="17">
        <v>0</v>
      </c>
      <c r="H870" s="17">
        <v>0</v>
      </c>
      <c r="I870" s="17">
        <v>11232.76</v>
      </c>
    </row>
    <row r="871" spans="1:33" s="39" customFormat="1" ht="75" customHeight="1">
      <c r="A871" s="12" t="s">
        <v>1627</v>
      </c>
      <c r="B871" s="13">
        <v>59456277000176</v>
      </c>
      <c r="C871" s="14" t="s">
        <v>1628</v>
      </c>
      <c r="D871" s="15" t="s">
        <v>13</v>
      </c>
      <c r="E871" s="16" t="s">
        <v>43</v>
      </c>
      <c r="F871" s="16" t="s">
        <v>1629</v>
      </c>
      <c r="G871" s="17">
        <v>0</v>
      </c>
      <c r="H871" s="17">
        <v>0</v>
      </c>
      <c r="I871" s="17">
        <v>36596.76</v>
      </c>
      <c r="AG871" s="40"/>
    </row>
    <row r="872" spans="1:33" s="39" customFormat="1" ht="75" customHeight="1">
      <c r="A872" s="12" t="s">
        <v>1630</v>
      </c>
      <c r="B872" s="13">
        <v>9172237000124</v>
      </c>
      <c r="C872" s="14" t="s">
        <v>1631</v>
      </c>
      <c r="D872" s="15" t="s">
        <v>21</v>
      </c>
      <c r="E872" s="16" t="s">
        <v>22</v>
      </c>
      <c r="F872" s="16" t="s">
        <v>1632</v>
      </c>
      <c r="G872" s="17">
        <v>0</v>
      </c>
      <c r="H872" s="17">
        <v>0</v>
      </c>
      <c r="I872" s="17">
        <v>105532.97</v>
      </c>
      <c r="AG872" s="40"/>
    </row>
    <row r="873" spans="1:33" s="39" customFormat="1" ht="75" customHeight="1">
      <c r="A873" s="12" t="s">
        <v>1633</v>
      </c>
      <c r="B873" s="13">
        <v>64772128204</v>
      </c>
      <c r="C873" s="14" t="s">
        <v>1634</v>
      </c>
      <c r="D873" s="15" t="s">
        <v>21</v>
      </c>
      <c r="E873" s="16" t="s">
        <v>14</v>
      </c>
      <c r="F873" s="16" t="s">
        <v>1635</v>
      </c>
      <c r="G873" s="17">
        <v>0</v>
      </c>
      <c r="H873" s="17">
        <v>0</v>
      </c>
      <c r="I873" s="17">
        <v>8000</v>
      </c>
      <c r="AG873" s="40"/>
    </row>
    <row r="874" spans="1:33" s="39" customFormat="1" ht="75" customHeight="1">
      <c r="A874" s="12" t="s">
        <v>1474</v>
      </c>
      <c r="B874" s="13">
        <v>72381189000110</v>
      </c>
      <c r="C874" s="14" t="s">
        <v>1636</v>
      </c>
      <c r="D874" s="15" t="s">
        <v>13</v>
      </c>
      <c r="E874" s="16" t="s">
        <v>43</v>
      </c>
      <c r="F874" s="16" t="s">
        <v>1637</v>
      </c>
      <c r="G874" s="17">
        <v>0</v>
      </c>
      <c r="H874" s="17">
        <v>0</v>
      </c>
      <c r="I874" s="17">
        <v>128271</v>
      </c>
      <c r="AG874" s="40"/>
    </row>
    <row r="875" spans="1:33" s="39" customFormat="1" ht="75" customHeight="1">
      <c r="A875" s="12" t="s">
        <v>1638</v>
      </c>
      <c r="B875" s="13">
        <v>2624659000144</v>
      </c>
      <c r="C875" s="14" t="s">
        <v>1639</v>
      </c>
      <c r="D875" s="15" t="s">
        <v>21</v>
      </c>
      <c r="E875" s="16" t="s">
        <v>57</v>
      </c>
      <c r="F875" s="16" t="s">
        <v>1640</v>
      </c>
      <c r="G875" s="17">
        <v>0</v>
      </c>
      <c r="H875" s="17">
        <v>0</v>
      </c>
      <c r="I875" s="17">
        <v>388.95</v>
      </c>
      <c r="AG875" s="40"/>
    </row>
    <row r="876" spans="1:33" s="39" customFormat="1" ht="75" customHeight="1">
      <c r="A876" s="12" t="s">
        <v>1638</v>
      </c>
      <c r="B876" s="13">
        <v>2624659000144</v>
      </c>
      <c r="C876" s="14" t="s">
        <v>1641</v>
      </c>
      <c r="D876" s="15" t="s">
        <v>21</v>
      </c>
      <c r="E876" s="16" t="s">
        <v>57</v>
      </c>
      <c r="F876" s="16" t="s">
        <v>1642</v>
      </c>
      <c r="G876" s="17">
        <v>0</v>
      </c>
      <c r="H876" s="17">
        <v>0</v>
      </c>
      <c r="I876" s="17">
        <v>45744.65</v>
      </c>
      <c r="AG876" s="40"/>
    </row>
    <row r="877" spans="1:33" s="39" customFormat="1" ht="75" customHeight="1">
      <c r="A877" s="12" t="s">
        <v>1643</v>
      </c>
      <c r="B877" s="13">
        <v>5491663000170</v>
      </c>
      <c r="C877" s="14" t="s">
        <v>1644</v>
      </c>
      <c r="D877" s="15" t="s">
        <v>21</v>
      </c>
      <c r="E877" s="16" t="s">
        <v>14</v>
      </c>
      <c r="F877" s="16" t="s">
        <v>1645</v>
      </c>
      <c r="G877" s="17">
        <v>0</v>
      </c>
      <c r="H877" s="17">
        <v>0</v>
      </c>
      <c r="I877" s="17">
        <v>1992</v>
      </c>
      <c r="AG877" s="40"/>
    </row>
    <row r="878" spans="1:33" s="39" customFormat="1" ht="75" customHeight="1">
      <c r="A878" s="41" t="s">
        <v>1646</v>
      </c>
      <c r="B878" s="23">
        <v>10525127000188</v>
      </c>
      <c r="C878" s="26" t="s">
        <v>1647</v>
      </c>
      <c r="D878" s="27" t="s">
        <v>21</v>
      </c>
      <c r="E878" s="24" t="s">
        <v>57</v>
      </c>
      <c r="F878" s="24" t="s">
        <v>1648</v>
      </c>
      <c r="G878" s="25">
        <v>0</v>
      </c>
      <c r="H878" s="17">
        <v>0</v>
      </c>
      <c r="I878" s="25">
        <v>1841.12</v>
      </c>
      <c r="AG878" s="40"/>
    </row>
    <row r="879" spans="1:33" s="39" customFormat="1" ht="75" customHeight="1">
      <c r="A879" s="41" t="s">
        <v>1646</v>
      </c>
      <c r="B879" s="23">
        <v>10525127000188</v>
      </c>
      <c r="C879" s="26" t="s">
        <v>1647</v>
      </c>
      <c r="D879" s="27" t="s">
        <v>21</v>
      </c>
      <c r="E879" s="24" t="s">
        <v>57</v>
      </c>
      <c r="F879" s="24" t="s">
        <v>1649</v>
      </c>
      <c r="G879" s="25">
        <v>0</v>
      </c>
      <c r="H879" s="17">
        <v>0</v>
      </c>
      <c r="I879" s="25">
        <v>4171.51</v>
      </c>
      <c r="AG879" s="40"/>
    </row>
    <row r="880" spans="1:33" s="39" customFormat="1" ht="75" customHeight="1">
      <c r="A880" s="41" t="s">
        <v>1431</v>
      </c>
      <c r="B880" s="23">
        <v>5206385000404</v>
      </c>
      <c r="C880" s="42" t="s">
        <v>1650</v>
      </c>
      <c r="D880" s="15" t="s">
        <v>21</v>
      </c>
      <c r="E880" s="16" t="s">
        <v>57</v>
      </c>
      <c r="F880" s="24" t="s">
        <v>1651</v>
      </c>
      <c r="G880" s="25">
        <v>0</v>
      </c>
      <c r="H880" s="17">
        <v>6192.32</v>
      </c>
      <c r="I880" s="17">
        <v>6192.32</v>
      </c>
      <c r="AG880" s="40"/>
    </row>
    <row r="881" spans="1:9" ht="17.25" customHeight="1">
      <c r="A881" s="43" t="s">
        <v>1387</v>
      </c>
      <c r="B881" s="29"/>
      <c r="C881" s="29"/>
      <c r="D881" s="30"/>
      <c r="E881" s="30"/>
      <c r="F881" s="30"/>
      <c r="G881" s="31">
        <f>SUM(G791:G879)</f>
        <v>0</v>
      </c>
      <c r="H881" s="31">
        <f>SUM(H791:H880)</f>
        <v>173120.36</v>
      </c>
      <c r="I881" s="31">
        <f>SUM(I791:I880)</f>
        <v>2171650.5800000005</v>
      </c>
    </row>
    <row r="882" spans="1:9" ht="16.5" customHeight="1">
      <c r="A882" s="44"/>
      <c r="B882" s="44"/>
      <c r="C882" s="44"/>
      <c r="D882" s="45"/>
      <c r="E882" s="45"/>
      <c r="F882" s="45"/>
      <c r="G882" s="44"/>
      <c r="H882" s="44"/>
      <c r="I882" s="44"/>
    </row>
    <row r="883" spans="1:9" ht="22.5" customHeight="1">
      <c r="A883" s="126" t="s">
        <v>1652</v>
      </c>
      <c r="B883" s="126"/>
      <c r="C883" s="126"/>
      <c r="D883" s="126"/>
      <c r="E883" s="126"/>
      <c r="F883" s="126"/>
      <c r="G883" s="126"/>
      <c r="H883" s="126"/>
      <c r="I883" s="126"/>
    </row>
    <row r="884" spans="1:33" s="46" customFormat="1" ht="51" customHeight="1">
      <c r="A884" s="37" t="s">
        <v>2</v>
      </c>
      <c r="B884" s="37" t="s">
        <v>3</v>
      </c>
      <c r="C884" s="37" t="s">
        <v>4</v>
      </c>
      <c r="D884" s="37" t="s">
        <v>5</v>
      </c>
      <c r="E884" s="37" t="s">
        <v>6</v>
      </c>
      <c r="F884" s="37" t="s">
        <v>7</v>
      </c>
      <c r="G884" s="37" t="s">
        <v>8</v>
      </c>
      <c r="H884" s="37" t="s">
        <v>9</v>
      </c>
      <c r="I884" s="38" t="s">
        <v>10</v>
      </c>
      <c r="J884" s="3"/>
      <c r="K884" s="3"/>
      <c r="L884" s="3"/>
      <c r="M884" s="3"/>
      <c r="N884" s="3"/>
      <c r="O884" s="3"/>
      <c r="P884" s="3"/>
      <c r="Q884" s="3"/>
      <c r="R884" s="3"/>
      <c r="S884" s="3"/>
      <c r="T884" s="3"/>
      <c r="U884" s="3"/>
      <c r="V884" s="3"/>
      <c r="W884" s="3"/>
      <c r="X884" s="3"/>
      <c r="Y884" s="3"/>
      <c r="Z884" s="3"/>
      <c r="AA884" s="3"/>
      <c r="AB884" s="3"/>
      <c r="AC884" s="3"/>
      <c r="AD884" s="3"/>
      <c r="AE884" s="3"/>
      <c r="AF884" s="3"/>
      <c r="AG884" s="4"/>
    </row>
    <row r="885" spans="1:33" s="52" customFormat="1" ht="77.25" customHeight="1">
      <c r="A885" s="47" t="s">
        <v>401</v>
      </c>
      <c r="B885" s="48">
        <v>2844344000102</v>
      </c>
      <c r="C885" s="49" t="s">
        <v>1653</v>
      </c>
      <c r="D885" s="15" t="s">
        <v>13</v>
      </c>
      <c r="E885" s="50" t="s">
        <v>99</v>
      </c>
      <c r="F885" s="50" t="s">
        <v>1654</v>
      </c>
      <c r="G885" s="51">
        <v>5000</v>
      </c>
      <c r="H885" s="51">
        <v>0</v>
      </c>
      <c r="I885" s="51">
        <v>0</v>
      </c>
      <c r="AG885" s="53"/>
    </row>
    <row r="886" spans="1:33" s="18" customFormat="1" ht="47.25" customHeight="1">
      <c r="A886" s="12" t="s">
        <v>177</v>
      </c>
      <c r="B886" s="13">
        <v>4277042000125</v>
      </c>
      <c r="C886" s="14" t="s">
        <v>1655</v>
      </c>
      <c r="D886" s="15" t="s">
        <v>13</v>
      </c>
      <c r="E886" s="16" t="s">
        <v>14</v>
      </c>
      <c r="F886" s="16" t="s">
        <v>1656</v>
      </c>
      <c r="G886" s="17">
        <v>20000000</v>
      </c>
      <c r="H886" s="17">
        <v>0</v>
      </c>
      <c r="I886" s="17">
        <v>20000000</v>
      </c>
      <c r="AG886" s="19"/>
    </row>
    <row r="887" spans="1:33" s="18" customFormat="1" ht="47.25" customHeight="1">
      <c r="A887" s="12" t="s">
        <v>154</v>
      </c>
      <c r="B887" s="13">
        <v>4153748000185</v>
      </c>
      <c r="C887" s="14" t="s">
        <v>1657</v>
      </c>
      <c r="D887" s="15" t="s">
        <v>13</v>
      </c>
      <c r="E887" s="16" t="s">
        <v>99</v>
      </c>
      <c r="F887" s="16" t="s">
        <v>1658</v>
      </c>
      <c r="G887" s="17">
        <v>927.27</v>
      </c>
      <c r="H887" s="17">
        <v>0</v>
      </c>
      <c r="I887" s="17">
        <v>0</v>
      </c>
      <c r="AG887" s="19"/>
    </row>
    <row r="888" spans="1:33" s="18" customFormat="1" ht="47.25" customHeight="1">
      <c r="A888" s="12" t="s">
        <v>187</v>
      </c>
      <c r="B888" s="13" t="s">
        <v>188</v>
      </c>
      <c r="C888" s="14" t="s">
        <v>1659</v>
      </c>
      <c r="D888" s="15" t="s">
        <v>13</v>
      </c>
      <c r="E888" s="16" t="s">
        <v>99</v>
      </c>
      <c r="F888" s="16" t="s">
        <v>1660</v>
      </c>
      <c r="G888" s="17">
        <v>88692.17</v>
      </c>
      <c r="H888" s="17">
        <v>0</v>
      </c>
      <c r="I888" s="17">
        <v>0</v>
      </c>
      <c r="AG888" s="19"/>
    </row>
    <row r="889" spans="1:9" ht="26.25" customHeight="1">
      <c r="A889" s="54" t="s">
        <v>1387</v>
      </c>
      <c r="B889" s="55"/>
      <c r="C889" s="56"/>
      <c r="D889" s="57"/>
      <c r="E889" s="57"/>
      <c r="F889" s="58"/>
      <c r="G889" s="31">
        <f>SUM(G885:G888)</f>
        <v>20094619.44</v>
      </c>
      <c r="H889" s="31">
        <f>SUM(H885:H887)</f>
        <v>0</v>
      </c>
      <c r="I889" s="31">
        <f>SUM(I885:I887)</f>
        <v>20000000</v>
      </c>
    </row>
    <row r="890" ht="12.75" customHeight="1">
      <c r="G890" s="59"/>
    </row>
    <row r="893" spans="1:9" ht="20.25" customHeight="1">
      <c r="A893" s="127" t="s">
        <v>1661</v>
      </c>
      <c r="B893" s="127"/>
      <c r="C893" s="127"/>
      <c r="D893" s="127"/>
      <c r="E893" s="127"/>
      <c r="F893" s="127"/>
      <c r="G893" s="127"/>
      <c r="H893" s="127"/>
      <c r="I893" s="5">
        <v>43282</v>
      </c>
    </row>
    <row r="895" spans="1:9" ht="31.5" customHeight="1">
      <c r="A895" s="7" t="s">
        <v>2</v>
      </c>
      <c r="B895" s="7" t="s">
        <v>3</v>
      </c>
      <c r="C895" s="7" t="s">
        <v>4</v>
      </c>
      <c r="D895" s="7" t="s">
        <v>5</v>
      </c>
      <c r="E895" s="7" t="s">
        <v>6</v>
      </c>
      <c r="F895" s="7" t="s">
        <v>7</v>
      </c>
      <c r="G895" s="7" t="s">
        <v>8</v>
      </c>
      <c r="H895" s="7" t="s">
        <v>9</v>
      </c>
      <c r="I895" s="8" t="s">
        <v>10</v>
      </c>
    </row>
    <row r="896" spans="1:33" s="46" customFormat="1" ht="33" customHeight="1">
      <c r="A896" s="60"/>
      <c r="B896" s="61"/>
      <c r="C896" s="62"/>
      <c r="D896" s="63"/>
      <c r="E896" s="64"/>
      <c r="F896" s="65"/>
      <c r="G896" s="66"/>
      <c r="H896" s="67"/>
      <c r="I896" s="66"/>
      <c r="J896" s="3"/>
      <c r="K896" s="3"/>
      <c r="L896" s="3"/>
      <c r="M896" s="3"/>
      <c r="N896" s="3"/>
      <c r="O896" s="3"/>
      <c r="P896" s="3"/>
      <c r="Q896" s="3"/>
      <c r="R896" s="3"/>
      <c r="S896" s="3"/>
      <c r="T896" s="3"/>
      <c r="U896" s="3"/>
      <c r="V896" s="3"/>
      <c r="W896" s="3"/>
      <c r="X896" s="3"/>
      <c r="Y896" s="3"/>
      <c r="Z896" s="3"/>
      <c r="AA896" s="3"/>
      <c r="AB896" s="3"/>
      <c r="AC896" s="3"/>
      <c r="AD896" s="3"/>
      <c r="AE896" s="3"/>
      <c r="AF896" s="3"/>
      <c r="AG896" s="4"/>
    </row>
    <row r="897" spans="1:33" s="46" customFormat="1" ht="32.25" customHeight="1">
      <c r="A897" s="60"/>
      <c r="B897" s="61"/>
      <c r="C897" s="62"/>
      <c r="D897" s="63"/>
      <c r="E897" s="64"/>
      <c r="F897" s="65"/>
      <c r="G897" s="68"/>
      <c r="H897" s="69"/>
      <c r="I897" s="66"/>
      <c r="J897" s="3"/>
      <c r="K897" s="3"/>
      <c r="L897" s="3"/>
      <c r="M897" s="3"/>
      <c r="N897" s="3"/>
      <c r="O897" s="3"/>
      <c r="P897" s="3"/>
      <c r="Q897" s="3"/>
      <c r="R897" s="3"/>
      <c r="S897" s="3"/>
      <c r="T897" s="3"/>
      <c r="U897" s="3"/>
      <c r="V897" s="3"/>
      <c r="W897" s="3"/>
      <c r="X897" s="3"/>
      <c r="Y897" s="3"/>
      <c r="Z897" s="3"/>
      <c r="AA897" s="3"/>
      <c r="AB897" s="3"/>
      <c r="AC897" s="3"/>
      <c r="AD897" s="3"/>
      <c r="AE897" s="3"/>
      <c r="AF897" s="3"/>
      <c r="AG897" s="4"/>
    </row>
    <row r="898" spans="1:33" s="46" customFormat="1" ht="42.75" customHeight="1">
      <c r="A898" s="60"/>
      <c r="B898" s="61"/>
      <c r="C898" s="62"/>
      <c r="D898" s="63"/>
      <c r="E898" s="64"/>
      <c r="F898" s="65"/>
      <c r="G898" s="68"/>
      <c r="H898" s="69"/>
      <c r="I898" s="66"/>
      <c r="J898" s="3"/>
      <c r="K898" s="3"/>
      <c r="L898" s="3"/>
      <c r="M898" s="3"/>
      <c r="N898" s="3"/>
      <c r="O898" s="3"/>
      <c r="P898" s="3"/>
      <c r="Q898" s="3"/>
      <c r="R898" s="3"/>
      <c r="S898" s="3"/>
      <c r="T898" s="3"/>
      <c r="U898" s="3"/>
      <c r="V898" s="3"/>
      <c r="W898" s="3"/>
      <c r="X898" s="3"/>
      <c r="Y898" s="3"/>
      <c r="Z898" s="3"/>
      <c r="AA898" s="3"/>
      <c r="AB898" s="3"/>
      <c r="AC898" s="3"/>
      <c r="AD898" s="3"/>
      <c r="AE898" s="3"/>
      <c r="AF898" s="3"/>
      <c r="AG898" s="4"/>
    </row>
    <row r="899" spans="1:33" s="46" customFormat="1" ht="34.5" customHeight="1">
      <c r="A899" s="60"/>
      <c r="B899" s="61"/>
      <c r="C899" s="62"/>
      <c r="D899" s="63"/>
      <c r="E899" s="64"/>
      <c r="F899" s="65"/>
      <c r="G899" s="68"/>
      <c r="H899" s="69"/>
      <c r="I899" s="66"/>
      <c r="J899" s="3"/>
      <c r="K899" s="3"/>
      <c r="L899" s="3"/>
      <c r="M899" s="3"/>
      <c r="N899" s="3"/>
      <c r="O899" s="3"/>
      <c r="P899" s="3"/>
      <c r="Q899" s="3"/>
      <c r="R899" s="3"/>
      <c r="S899" s="3"/>
      <c r="T899" s="3"/>
      <c r="U899" s="3"/>
      <c r="V899" s="3"/>
      <c r="W899" s="3"/>
      <c r="X899" s="3"/>
      <c r="Y899" s="3"/>
      <c r="Z899" s="3"/>
      <c r="AA899" s="3"/>
      <c r="AB899" s="3"/>
      <c r="AC899" s="3"/>
      <c r="AD899" s="3"/>
      <c r="AE899" s="3"/>
      <c r="AF899" s="3"/>
      <c r="AG899" s="4"/>
    </row>
    <row r="900" spans="1:33" s="46" customFormat="1" ht="34.5" customHeight="1">
      <c r="A900" s="60"/>
      <c r="B900" s="61"/>
      <c r="C900" s="62"/>
      <c r="D900" s="63"/>
      <c r="E900" s="64"/>
      <c r="F900" s="65"/>
      <c r="G900" s="68"/>
      <c r="H900" s="69"/>
      <c r="I900" s="66"/>
      <c r="J900" s="3"/>
      <c r="K900" s="3"/>
      <c r="L900" s="3"/>
      <c r="M900" s="3"/>
      <c r="N900" s="3"/>
      <c r="O900" s="3"/>
      <c r="P900" s="3"/>
      <c r="Q900" s="3"/>
      <c r="R900" s="3"/>
      <c r="S900" s="3"/>
      <c r="T900" s="3"/>
      <c r="U900" s="3"/>
      <c r="V900" s="3"/>
      <c r="W900" s="3"/>
      <c r="X900" s="3"/>
      <c r="Y900" s="3"/>
      <c r="Z900" s="3"/>
      <c r="AA900" s="3"/>
      <c r="AB900" s="3"/>
      <c r="AC900" s="3"/>
      <c r="AD900" s="3"/>
      <c r="AE900" s="3"/>
      <c r="AF900" s="3"/>
      <c r="AG900" s="4"/>
    </row>
    <row r="901" spans="1:33" s="46" customFormat="1" ht="34.5" customHeight="1">
      <c r="A901" s="60"/>
      <c r="B901" s="61"/>
      <c r="C901" s="62"/>
      <c r="D901" s="63"/>
      <c r="E901" s="64"/>
      <c r="F901" s="65"/>
      <c r="G901" s="68"/>
      <c r="H901" s="69"/>
      <c r="I901" s="66"/>
      <c r="J901" s="3"/>
      <c r="K901" s="3"/>
      <c r="L901" s="3"/>
      <c r="M901" s="3"/>
      <c r="N901" s="3"/>
      <c r="O901" s="3"/>
      <c r="P901" s="3"/>
      <c r="Q901" s="3"/>
      <c r="R901" s="3"/>
      <c r="S901" s="3"/>
      <c r="T901" s="3"/>
      <c r="U901" s="3"/>
      <c r="V901" s="3"/>
      <c r="W901" s="3"/>
      <c r="X901" s="3"/>
      <c r="Y901" s="3"/>
      <c r="Z901" s="3"/>
      <c r="AA901" s="3"/>
      <c r="AB901" s="3"/>
      <c r="AC901" s="3"/>
      <c r="AD901" s="3"/>
      <c r="AE901" s="3"/>
      <c r="AF901" s="3"/>
      <c r="AG901" s="4"/>
    </row>
    <row r="902" spans="1:34" s="78" customFormat="1" ht="14.25" customHeight="1">
      <c r="A902" s="70" t="s">
        <v>1387</v>
      </c>
      <c r="B902" s="71"/>
      <c r="C902" s="71"/>
      <c r="D902" s="72"/>
      <c r="E902" s="72"/>
      <c r="F902" s="72"/>
      <c r="G902" s="73">
        <f>SUM(G896:G901)</f>
        <v>0</v>
      </c>
      <c r="H902" s="74">
        <f>SUM(H896:H901)</f>
        <v>0</v>
      </c>
      <c r="I902" s="73">
        <f>SUM(I896:I901)</f>
        <v>0</v>
      </c>
      <c r="J902" s="3"/>
      <c r="K902" s="3"/>
      <c r="L902" s="3"/>
      <c r="M902" s="3"/>
      <c r="N902" s="3"/>
      <c r="O902" s="3"/>
      <c r="P902" s="3"/>
      <c r="Q902" s="3"/>
      <c r="R902" s="3"/>
      <c r="S902" s="3"/>
      <c r="T902" s="3"/>
      <c r="U902" s="3"/>
      <c r="V902" s="75"/>
      <c r="W902" s="76"/>
      <c r="X902" s="76"/>
      <c r="Y902" s="76"/>
      <c r="Z902" s="76"/>
      <c r="AA902" s="76"/>
      <c r="AB902" s="76"/>
      <c r="AC902" s="76"/>
      <c r="AD902" s="76"/>
      <c r="AE902" s="76"/>
      <c r="AF902" s="76"/>
      <c r="AG902" s="76"/>
      <c r="AH902" s="77"/>
    </row>
    <row r="903" spans="2:33" s="79" customFormat="1" ht="14.25" customHeight="1">
      <c r="B903" s="80"/>
      <c r="C903" s="80"/>
      <c r="D903" s="81"/>
      <c r="E903" s="81"/>
      <c r="F903" s="81"/>
      <c r="G903" s="80"/>
      <c r="H903" s="80"/>
      <c r="I903" s="80"/>
      <c r="J903" s="3"/>
      <c r="K903" s="3"/>
      <c r="L903" s="3"/>
      <c r="M903" s="3"/>
      <c r="N903" s="3"/>
      <c r="O903" s="3"/>
      <c r="P903" s="3"/>
      <c r="Q903" s="3"/>
      <c r="R903" s="3"/>
      <c r="S903" s="3"/>
      <c r="T903" s="3"/>
      <c r="U903" s="3"/>
      <c r="V903" s="3"/>
      <c r="W903" s="3"/>
      <c r="X903" s="3"/>
      <c r="Y903" s="3"/>
      <c r="Z903" s="3"/>
      <c r="AA903" s="3"/>
      <c r="AB903" s="3"/>
      <c r="AC903" s="3"/>
      <c r="AD903" s="3"/>
      <c r="AE903" s="3"/>
      <c r="AF903" s="3"/>
      <c r="AG903" s="4"/>
    </row>
    <row r="904" spans="1:33" s="79" customFormat="1" ht="14.25" customHeight="1">
      <c r="A904" s="128" t="s">
        <v>1662</v>
      </c>
      <c r="B904" s="128"/>
      <c r="C904" s="128"/>
      <c r="D904" s="81"/>
      <c r="E904" s="81"/>
      <c r="F904" s="81"/>
      <c r="G904" s="80"/>
      <c r="H904" s="80"/>
      <c r="I904" s="80"/>
      <c r="J904" s="3"/>
      <c r="K904" s="3"/>
      <c r="L904" s="3"/>
      <c r="M904" s="3"/>
      <c r="N904" s="3"/>
      <c r="O904" s="3"/>
      <c r="P904" s="3"/>
      <c r="Q904" s="3"/>
      <c r="R904" s="3"/>
      <c r="S904" s="3"/>
      <c r="T904" s="3"/>
      <c r="U904" s="3"/>
      <c r="V904" s="3"/>
      <c r="W904" s="3"/>
      <c r="X904" s="3"/>
      <c r="Y904" s="3"/>
      <c r="Z904" s="3"/>
      <c r="AA904" s="3"/>
      <c r="AB904" s="3"/>
      <c r="AC904" s="3"/>
      <c r="AD904" s="3"/>
      <c r="AE904" s="3"/>
      <c r="AF904" s="3"/>
      <c r="AG904" s="4"/>
    </row>
    <row r="905" spans="1:33" s="79" customFormat="1" ht="74.25" customHeight="1">
      <c r="A905" s="128"/>
      <c r="B905" s="128"/>
      <c r="C905" s="128"/>
      <c r="D905" s="81"/>
      <c r="E905" s="81"/>
      <c r="F905" s="81"/>
      <c r="G905" s="82"/>
      <c r="H905" s="82"/>
      <c r="I905" s="82"/>
      <c r="J905" s="3"/>
      <c r="K905" s="3"/>
      <c r="L905" s="3"/>
      <c r="M905" s="3"/>
      <c r="N905" s="3"/>
      <c r="O905" s="3"/>
      <c r="P905" s="3"/>
      <c r="Q905" s="3"/>
      <c r="R905" s="3"/>
      <c r="S905" s="3"/>
      <c r="T905" s="3"/>
      <c r="U905" s="3"/>
      <c r="V905" s="3"/>
      <c r="W905" s="3"/>
      <c r="X905" s="3"/>
      <c r="Y905" s="3"/>
      <c r="Z905" s="3"/>
      <c r="AA905" s="3"/>
      <c r="AB905" s="3"/>
      <c r="AC905" s="3"/>
      <c r="AD905" s="3"/>
      <c r="AE905" s="3"/>
      <c r="AF905" s="3"/>
      <c r="AG905" s="3"/>
    </row>
    <row r="906" spans="1:9" ht="74.25" customHeight="1">
      <c r="A906" s="83" t="s">
        <v>2</v>
      </c>
      <c r="B906" s="83" t="s">
        <v>3</v>
      </c>
      <c r="C906" s="83" t="s">
        <v>4</v>
      </c>
      <c r="D906" s="83" t="s">
        <v>5</v>
      </c>
      <c r="E906" s="83" t="s">
        <v>6</v>
      </c>
      <c r="F906" s="83" t="s">
        <v>7</v>
      </c>
      <c r="G906" s="83" t="s">
        <v>8</v>
      </c>
      <c r="H906" s="83" t="s">
        <v>9</v>
      </c>
      <c r="I906" s="84" t="s">
        <v>10</v>
      </c>
    </row>
    <row r="907" spans="1:33" s="89" customFormat="1" ht="44.25" customHeight="1">
      <c r="A907" s="85"/>
      <c r="B907" s="86"/>
      <c r="C907" s="62"/>
      <c r="D907" s="64"/>
      <c r="E907" s="64"/>
      <c r="F907" s="64"/>
      <c r="G907" s="66"/>
      <c r="H907" s="66"/>
      <c r="I907" s="66"/>
      <c r="J907" s="87"/>
      <c r="K907" s="87"/>
      <c r="L907" s="87"/>
      <c r="M907" s="87"/>
      <c r="N907" s="87"/>
      <c r="O907" s="87"/>
      <c r="P907" s="87"/>
      <c r="Q907" s="87"/>
      <c r="R907" s="87"/>
      <c r="S907" s="87"/>
      <c r="T907" s="87"/>
      <c r="U907" s="87"/>
      <c r="V907" s="87"/>
      <c r="W907" s="87"/>
      <c r="X907" s="87"/>
      <c r="Y907" s="87"/>
      <c r="Z907" s="87"/>
      <c r="AA907" s="87"/>
      <c r="AB907" s="87"/>
      <c r="AC907" s="87"/>
      <c r="AD907" s="87"/>
      <c r="AE907" s="87"/>
      <c r="AF907" s="87"/>
      <c r="AG907" s="88"/>
    </row>
    <row r="908" spans="1:9" ht="14.25" customHeight="1">
      <c r="A908" s="70" t="s">
        <v>1387</v>
      </c>
      <c r="B908" s="71"/>
      <c r="C908" s="71"/>
      <c r="D908" s="72"/>
      <c r="E908" s="72"/>
      <c r="F908" s="72"/>
      <c r="G908" s="90">
        <f>SUM(G907:G907)</f>
        <v>0</v>
      </c>
      <c r="H908" s="90">
        <f>SUM(H907:H907)</f>
        <v>0</v>
      </c>
      <c r="I908" s="90">
        <f>SUM(I907:I907)</f>
        <v>0</v>
      </c>
    </row>
    <row r="909" spans="2:9" ht="14.25" customHeight="1">
      <c r="B909" s="80"/>
      <c r="C909" s="80"/>
      <c r="D909" s="81"/>
      <c r="E909" s="81"/>
      <c r="F909" s="81"/>
      <c r="G909" s="80"/>
      <c r="H909" s="80"/>
      <c r="I909" s="80"/>
    </row>
    <row r="910" spans="1:9" ht="72" customHeight="1">
      <c r="A910" s="91" t="s">
        <v>1652</v>
      </c>
      <c r="B910" s="91"/>
      <c r="C910" s="91"/>
      <c r="D910" s="92"/>
      <c r="E910" s="92"/>
      <c r="F910" s="92"/>
      <c r="G910" s="91"/>
      <c r="H910" s="91"/>
      <c r="I910" s="93"/>
    </row>
    <row r="911" spans="1:33" s="94" customFormat="1" ht="15.75" customHeight="1">
      <c r="A911" s="83" t="s">
        <v>2</v>
      </c>
      <c r="B911" s="83" t="s">
        <v>3</v>
      </c>
      <c r="C911" s="83" t="s">
        <v>4</v>
      </c>
      <c r="D911" s="83" t="s">
        <v>5</v>
      </c>
      <c r="E911" s="83" t="s">
        <v>6</v>
      </c>
      <c r="F911" s="83" t="s">
        <v>7</v>
      </c>
      <c r="G911" s="83" t="s">
        <v>8</v>
      </c>
      <c r="H911" s="83" t="s">
        <v>9</v>
      </c>
      <c r="I911" s="8" t="s">
        <v>10</v>
      </c>
      <c r="J911" s="3"/>
      <c r="K911" s="3"/>
      <c r="L911" s="3"/>
      <c r="M911" s="3"/>
      <c r="N911" s="3"/>
      <c r="O911" s="3"/>
      <c r="P911" s="3"/>
      <c r="Q911" s="3"/>
      <c r="R911" s="3"/>
      <c r="S911" s="3"/>
      <c r="T911" s="3"/>
      <c r="U911" s="3"/>
      <c r="V911" s="3"/>
      <c r="W911" s="3"/>
      <c r="X911" s="3"/>
      <c r="Y911" s="3"/>
      <c r="Z911" s="3"/>
      <c r="AA911" s="3"/>
      <c r="AB911" s="3"/>
      <c r="AC911" s="3"/>
      <c r="AD911" s="3"/>
      <c r="AE911" s="3"/>
      <c r="AF911" s="3"/>
      <c r="AG911" s="4"/>
    </row>
    <row r="912" spans="1:9" ht="14.25" customHeight="1">
      <c r="A912" s="95"/>
      <c r="B912" s="96"/>
      <c r="C912" s="95"/>
      <c r="D912" s="64"/>
      <c r="E912" s="64"/>
      <c r="F912" s="97"/>
      <c r="G912" s="68"/>
      <c r="H912" s="69"/>
      <c r="I912" s="66"/>
    </row>
    <row r="913" spans="1:9" ht="36.75" customHeight="1">
      <c r="A913" s="95"/>
      <c r="B913" s="96"/>
      <c r="C913" s="95"/>
      <c r="D913" s="97"/>
      <c r="E913" s="97"/>
      <c r="F913" s="97"/>
      <c r="G913" s="68"/>
      <c r="H913" s="69"/>
      <c r="I913" s="66"/>
    </row>
    <row r="914" spans="1:9" ht="14.25" customHeight="1">
      <c r="A914" s="70" t="s">
        <v>1387</v>
      </c>
      <c r="B914" s="71"/>
      <c r="C914" s="71"/>
      <c r="D914" s="72"/>
      <c r="E914" s="72"/>
      <c r="F914" s="72"/>
      <c r="G914" s="90">
        <f>SUBTOTAL(9,G912:G913)</f>
        <v>0</v>
      </c>
      <c r="H914" s="98">
        <f>SUM(H909:H912)</f>
        <v>0</v>
      </c>
      <c r="I914" s="90">
        <f>SUM(I909:I912)</f>
        <v>0</v>
      </c>
    </row>
    <row r="915" ht="14.25" customHeight="1"/>
    <row r="916" ht="14.25" customHeight="1">
      <c r="G916" s="59"/>
    </row>
    <row r="917" ht="14.25" customHeight="1"/>
    <row r="918" ht="14.25" customHeight="1"/>
    <row r="919" spans="2:9" ht="18.75" customHeight="1">
      <c r="B919" s="99"/>
      <c r="C919" s="99"/>
      <c r="D919" s="100"/>
      <c r="E919" s="100"/>
      <c r="F919" s="100"/>
      <c r="G919" s="99"/>
      <c r="H919" s="99"/>
      <c r="I919" s="5">
        <v>43282</v>
      </c>
    </row>
    <row r="920" spans="1:9" ht="60.75" customHeight="1">
      <c r="A920" s="129"/>
      <c r="B920" s="129"/>
      <c r="C920" s="129"/>
      <c r="D920" s="101"/>
      <c r="E920" s="101"/>
      <c r="F920" s="101"/>
      <c r="G920" s="6"/>
      <c r="H920" s="6"/>
      <c r="I920" s="6"/>
    </row>
    <row r="921" spans="1:9" ht="31.5" customHeight="1">
      <c r="A921" s="83" t="s">
        <v>1663</v>
      </c>
      <c r="B921" s="83"/>
      <c r="C921" s="83"/>
      <c r="D921" s="83"/>
      <c r="E921" s="83"/>
      <c r="F921" s="83"/>
      <c r="G921" s="83" t="s">
        <v>8</v>
      </c>
      <c r="H921" s="83" t="s">
        <v>9</v>
      </c>
      <c r="I921" s="84" t="s">
        <v>10</v>
      </c>
    </row>
    <row r="922" spans="1:7" ht="32.25" customHeight="1">
      <c r="A922" s="102" t="s">
        <v>1</v>
      </c>
      <c r="B922" s="102"/>
      <c r="C922" s="102"/>
      <c r="D922" s="102"/>
      <c r="E922" s="102"/>
      <c r="F922" s="102"/>
      <c r="G922" s="103"/>
    </row>
    <row r="923" spans="1:9" ht="53.25" customHeight="1">
      <c r="A923" s="130" t="s">
        <v>1664</v>
      </c>
      <c r="B923" s="130"/>
      <c r="C923" s="130"/>
      <c r="D923" s="105"/>
      <c r="E923" s="105"/>
      <c r="F923" s="105"/>
      <c r="G923" s="106">
        <f>G786</f>
        <v>257800829.08</v>
      </c>
      <c r="H923" s="106">
        <f>H786</f>
        <v>83890414.34999998</v>
      </c>
      <c r="I923" s="106">
        <f>I786</f>
        <v>230155821.9799998</v>
      </c>
    </row>
    <row r="924" spans="1:9" ht="15" customHeight="1">
      <c r="A924" s="130" t="s">
        <v>1665</v>
      </c>
      <c r="B924" s="130"/>
      <c r="C924" s="130"/>
      <c r="G924" s="106">
        <f>G881</f>
        <v>0</v>
      </c>
      <c r="H924" s="106">
        <f>H881</f>
        <v>173120.36</v>
      </c>
      <c r="I924" s="106">
        <f>I881</f>
        <v>2171650.5800000005</v>
      </c>
    </row>
    <row r="925" spans="1:13" ht="15" customHeight="1">
      <c r="A925" s="130" t="s">
        <v>1666</v>
      </c>
      <c r="B925" s="130"/>
      <c r="C925" s="130"/>
      <c r="G925" s="106">
        <f>G889</f>
        <v>20094619.44</v>
      </c>
      <c r="H925" s="106">
        <f>H889</f>
        <v>0</v>
      </c>
      <c r="I925" s="106">
        <f>I889</f>
        <v>20000000</v>
      </c>
      <c r="L925" s="107">
        <v>83890414.35</v>
      </c>
      <c r="M925" s="108">
        <f>H926-L925</f>
        <v>173120.3599999845</v>
      </c>
    </row>
    <row r="926" spans="1:9" ht="15" customHeight="1">
      <c r="A926" s="109"/>
      <c r="B926" s="110"/>
      <c r="C926" s="110"/>
      <c r="D926" s="111"/>
      <c r="E926" s="111"/>
      <c r="F926" s="111"/>
      <c r="G926" s="112">
        <f>G923+G924-G925</f>
        <v>237706209.64000002</v>
      </c>
      <c r="H926" s="112">
        <f>H923+H924-H925</f>
        <v>84063534.70999998</v>
      </c>
      <c r="I926" s="112">
        <f>I923+I924-I925</f>
        <v>212327472.55999982</v>
      </c>
    </row>
    <row r="927" spans="1:9" ht="31.5" customHeight="1">
      <c r="A927" s="102" t="s">
        <v>1661</v>
      </c>
      <c r="B927" s="102"/>
      <c r="C927" s="102"/>
      <c r="D927" s="102"/>
      <c r="E927" s="102"/>
      <c r="F927" s="102"/>
      <c r="G927" s="106"/>
      <c r="H927" s="106"/>
      <c r="I927" s="106"/>
    </row>
    <row r="928" spans="1:9" ht="30" customHeight="1">
      <c r="A928" s="130" t="s">
        <v>1664</v>
      </c>
      <c r="B928" s="130"/>
      <c r="C928" s="130"/>
      <c r="D928" s="105"/>
      <c r="E928" s="105"/>
      <c r="F928" s="105"/>
      <c r="G928" s="106">
        <f>G902</f>
        <v>0</v>
      </c>
      <c r="H928" s="106">
        <f>H902</f>
        <v>0</v>
      </c>
      <c r="I928" s="106">
        <f>I902</f>
        <v>0</v>
      </c>
    </row>
    <row r="929" spans="1:9" ht="30" customHeight="1">
      <c r="A929" s="130" t="s">
        <v>1665</v>
      </c>
      <c r="B929" s="130"/>
      <c r="C929" s="130"/>
      <c r="D929" s="105"/>
      <c r="E929" s="105"/>
      <c r="F929" s="105"/>
      <c r="G929" s="106">
        <f>G908</f>
        <v>0</v>
      </c>
      <c r="H929" s="106">
        <f>H908</f>
        <v>0</v>
      </c>
      <c r="I929" s="106">
        <f>I908</f>
        <v>0</v>
      </c>
    </row>
    <row r="930" spans="1:9" ht="15" customHeight="1">
      <c r="A930" s="104" t="s">
        <v>1666</v>
      </c>
      <c r="B930" s="46"/>
      <c r="C930" s="46"/>
      <c r="D930" s="105"/>
      <c r="E930" s="105"/>
      <c r="F930" s="105"/>
      <c r="G930" s="106">
        <f>G914</f>
        <v>0</v>
      </c>
      <c r="H930" s="106">
        <f>H914</f>
        <v>0</v>
      </c>
      <c r="I930" s="106">
        <f>I914</f>
        <v>0</v>
      </c>
    </row>
    <row r="931" spans="1:9" ht="14.25" customHeight="1">
      <c r="A931" s="110"/>
      <c r="B931" s="110"/>
      <c r="C931" s="110"/>
      <c r="D931" s="111"/>
      <c r="E931" s="111"/>
      <c r="F931" s="111"/>
      <c r="G931" s="112">
        <f>G928+G929-G930</f>
        <v>0</v>
      </c>
      <c r="H931" s="112">
        <f>H928+H929-H930</f>
        <v>0</v>
      </c>
      <c r="I931" s="112">
        <f>I928+I929-I930</f>
        <v>0</v>
      </c>
    </row>
    <row r="932" ht="14.25" customHeight="1">
      <c r="A932" s="113"/>
    </row>
    <row r="933" spans="1:9" ht="14.25" customHeight="1">
      <c r="A933" s="1" t="s">
        <v>1667</v>
      </c>
      <c r="G933" s="114"/>
      <c r="H933" s="114"/>
      <c r="I933" s="114"/>
    </row>
    <row r="934" spans="1:9" ht="15" customHeight="1">
      <c r="A934" s="1" t="s">
        <v>1668</v>
      </c>
      <c r="G934" s="115"/>
      <c r="H934" s="115"/>
      <c r="I934" s="115"/>
    </row>
    <row r="935" spans="7:9" ht="14.25" customHeight="1">
      <c r="G935" s="116"/>
      <c r="H935" s="116"/>
      <c r="I935" s="116"/>
    </row>
    <row r="936" spans="7:9" ht="14.25" customHeight="1">
      <c r="G936" s="117"/>
      <c r="H936" s="118"/>
      <c r="I936" s="118"/>
    </row>
    <row r="937" spans="1:9" ht="29.25" customHeight="1">
      <c r="A937" s="119" t="s">
        <v>1669</v>
      </c>
      <c r="G937" s="120"/>
      <c r="H937" s="120"/>
      <c r="I937" s="120"/>
    </row>
  </sheetData>
  <sheetProtection selectLockedCells="1" selectUnlockedCells="1"/>
  <mergeCells count="14">
    <mergeCell ref="A928:C928"/>
    <mergeCell ref="A929:C929"/>
    <mergeCell ref="A893:H893"/>
    <mergeCell ref="A904:C905"/>
    <mergeCell ref="A920:C920"/>
    <mergeCell ref="A923:C923"/>
    <mergeCell ref="A924:C924"/>
    <mergeCell ref="A925:C925"/>
    <mergeCell ref="A2:I2"/>
    <mergeCell ref="A3:I3"/>
    <mergeCell ref="A5:I5"/>
    <mergeCell ref="A788:I788"/>
    <mergeCell ref="A789:I789"/>
    <mergeCell ref="A883:I883"/>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39" r:id="rId2"/>
  <rowBreaks count="14" manualBreakCount="14">
    <brk id="20" max="8" man="1"/>
    <brk id="35" max="8" man="1"/>
    <brk id="49" max="8" man="1"/>
    <brk id="61" max="8" man="1"/>
    <brk id="136" max="8" man="1"/>
    <brk id="151" max="8" man="1"/>
    <brk id="471" max="8" man="1"/>
    <brk id="787" max="8" man="1"/>
    <brk id="803" max="8" man="1"/>
    <brk id="817" max="8" man="1"/>
    <brk id="845" max="8" man="1"/>
    <brk id="873" max="8" man="1"/>
    <brk id="889" max="8" man="1"/>
    <brk id="916" max="8" man="1"/>
  </rowBreaks>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dimension ref="A1:A3"/>
  <sheetViews>
    <sheetView view="pageBreakPreview" zoomScale="64" zoomScaleNormal="55" zoomScaleSheetLayoutView="64" zoomScalePageLayoutView="0" workbookViewId="0" topLeftCell="A1">
      <selection activeCell="A16" sqref="A16"/>
    </sheetView>
  </sheetViews>
  <sheetFormatPr defaultColWidth="10.50390625" defaultRowHeight="14.25"/>
  <cols>
    <col min="1" max="1" width="15.625" style="0" customWidth="1"/>
  </cols>
  <sheetData>
    <row r="1" ht="14.25">
      <c r="A1" s="121">
        <v>7552303.05</v>
      </c>
    </row>
    <row r="2" ht="14.25">
      <c r="A2" s="121">
        <v>7511806.37</v>
      </c>
    </row>
    <row r="3" ht="14.25">
      <c r="A3" s="121">
        <f>A1-A2</f>
        <v>40496.6799999997</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Clilson Castro Viana</cp:lastModifiedBy>
  <cp:lastPrinted>2018-08-10T15:19:10Z</cp:lastPrinted>
  <dcterms:modified xsi:type="dcterms:W3CDTF">2018-08-10T15:20:37Z</dcterms:modified>
  <cp:category/>
  <cp:version/>
  <cp:contentType/>
  <cp:contentStatus/>
</cp:coreProperties>
</file>