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00" activeTab="0"/>
  </bookViews>
  <sheets>
    <sheet name="detalhamento_das_despesas" sheetId="1" r:id="rId1"/>
  </sheets>
  <definedNames>
    <definedName name="_xlnm.Print_Area" localSheetId="0">'detalhamento_das_despesas'!$A$1:$O$87</definedName>
    <definedName name="Print_Area_0" localSheetId="0">'detalhamento_das_despesas'!$A$1:$O$63</definedName>
    <definedName name="Print_Area_0_0" localSheetId="0">'detalhamento_das_despesas'!$A$1:$O$63</definedName>
    <definedName name="Print_Area_0_0_0" localSheetId="0">'detalhamento_das_despesas'!$A$1:$O$63</definedName>
    <definedName name="Print_Area_0_0_0_0" localSheetId="0">'detalhamento_das_despesas'!$A$1:$O$63</definedName>
    <definedName name="Print_Area_0_0_0_0_0" localSheetId="0">'detalhamento_das_despesas'!$A$1:$O$63</definedName>
    <definedName name="Print_Area_0_0_0_0_0_0" localSheetId="0">'detalhamento_das_despesas'!$A$1:$O$63</definedName>
    <definedName name="Print_Area_0_0_0_0_0_0_0" localSheetId="0">'detalhamento_das_despesas'!$A$1:$O$63</definedName>
    <definedName name="Print_Area_0_0_0_0_0_0_0_0" localSheetId="0">'detalhamento_das_despesas'!$A$1:$O$63</definedName>
    <definedName name="Print_Area_0_0_0_0_0_0_0_0_0" localSheetId="0">'detalhamento_das_despesas'!$A$1:$O$63</definedName>
    <definedName name="Print_Area_0_0_0_0_0_0_0_0_0_0" localSheetId="0">'detalhamento_das_despesas'!$A$1:$O$63</definedName>
    <definedName name="Print_Area_0_0_0_0_0_0_0_0_0_0_0" localSheetId="0">'detalhamento_das_despesas'!$A$1:$O$63</definedName>
    <definedName name="Print_Area_0_0_0_0_0_0_0_0_0_0_0_0" localSheetId="0">'detalhamento_das_despesas'!$A$1:$O$63</definedName>
    <definedName name="Print_Titles_0" localSheetId="0">'detalhamento_das_despesas'!$1:$6</definedName>
    <definedName name="Print_Titles_0_0" localSheetId="0">'detalhamento_das_despesas'!$1:$6</definedName>
    <definedName name="Print_Titles_0_0_0" localSheetId="0">'detalhamento_das_despesas'!$1:$6</definedName>
    <definedName name="Print_Titles_0_0_0_0" localSheetId="0">'detalhamento_das_despesas'!$1:$6</definedName>
    <definedName name="Print_Titles_0_0_0_0_0" localSheetId="0">'detalhamento_das_despesas'!$1:$6</definedName>
    <definedName name="Print_Titles_0_0_0_0_0_0" localSheetId="0">'detalhamento_das_despesas'!$1:$6</definedName>
    <definedName name="Print_Titles_0_0_0_0_0_0_0" localSheetId="0">'detalhamento_das_despesas'!$1:$6</definedName>
    <definedName name="Print_Titles_0_0_0_0_0_0_0_0" localSheetId="0">'detalhamento_das_despesas'!$1:$6</definedName>
    <definedName name="Print_Titles_0_0_0_0_0_0_0_0_0" localSheetId="0">'detalhamento_das_despesas'!$1:$6</definedName>
    <definedName name="Print_Titles_0_0_0_0_0_0_0_0_0_0" localSheetId="0">'detalhamento_das_despesas'!$1:$6</definedName>
    <definedName name="Print_Titles_0_0_0_0_0_0_0_0_0_0_0" localSheetId="0">'detalhamento_das_despesas'!$1:$6</definedName>
    <definedName name="Print_Titles_0_0_0_0_0_0_0_0_0_0_0_0" localSheetId="0">'detalhamento_das_despesas'!$1:$6</definedName>
    <definedName name="_xlnm.Print_Titles" localSheetId="0">'detalhamento_das_despesas'!$1:$6</definedName>
  </definedNames>
  <calcPr fullCalcOnLoad="1"/>
</workbook>
</file>

<file path=xl/sharedStrings.xml><?xml version="1.0" encoding="utf-8"?>
<sst xmlns="http://schemas.openxmlformats.org/spreadsheetml/2006/main" count="99" uniqueCount="58">
  <si>
    <t>NOVEMBRO/2017</t>
  </si>
  <si>
    <t>D E T A L H A M E N T O   D A S   D E S P E S A S – PGJ/AM</t>
  </si>
  <si>
    <t>OBJETO</t>
  </si>
  <si>
    <t>VALORES PREVISTOS</t>
  </si>
  <si>
    <t>VALORES PAGOS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</si>
  <si>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</si>
  <si>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</si>
  <si>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</si>
  <si>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</si>
  <si>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</si>
  <si>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</si>
  <si>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</si>
  <si>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</si>
  <si>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</si>
  <si>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</si>
  <si>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</si>
  <si>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</si>
  <si>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Total </t>
  </si>
  <si>
    <t>PESSOAL E ENCARGOS SOCIAIS</t>
  </si>
  <si>
    <t>01 Aposentadorias</t>
  </si>
  <si>
    <t>03 Pensões</t>
  </si>
  <si>
    <t>04 Contratação por tempo determinado</t>
  </si>
  <si>
    <t>05 Outros benefícios previdenciários</t>
  </si>
  <si>
    <t>11 Vencimentos e vantagens fixas</t>
  </si>
  <si>
    <t>13 Obrigações Patronais</t>
  </si>
  <si>
    <t>16 Outras despesas variáveis - pessoal civíl</t>
  </si>
  <si>
    <t>91 Sentenças Judiciais</t>
  </si>
  <si>
    <t>92 Despesas de exercícios anteriores</t>
  </si>
  <si>
    <t>93 Indenizações e restituições</t>
  </si>
  <si>
    <t>96 Ressarc. Desp pessoal requisitado</t>
  </si>
  <si>
    <t>OUTRAS DESPESAS CORRENTES</t>
  </si>
  <si>
    <t>41  Contribuições</t>
  </si>
  <si>
    <t>08 Outros Benefícios Assistenciais</t>
  </si>
  <si>
    <t>14 Diárias</t>
  </si>
  <si>
    <t>30 Material de consumo</t>
  </si>
  <si>
    <t>31 Premiaçoes culturais, Art. Cient.Desp.</t>
  </si>
  <si>
    <t>32 Material, Bem ou Serv.Dist.Gratuita</t>
  </si>
  <si>
    <t>33 Passagens e despesas c/ locom.</t>
  </si>
  <si>
    <t>35 Serviço de Consultoria</t>
  </si>
  <si>
    <t>36 Outros Serviços de Terc.P.Física</t>
  </si>
  <si>
    <t>37 Locação de mão-de-obra</t>
  </si>
  <si>
    <t>39 Outros serviços de terceiros PJ</t>
  </si>
  <si>
    <t>46 Auxílio alimentação</t>
  </si>
  <si>
    <t>47 Obrigações Tributárias e contributivas</t>
  </si>
  <si>
    <t>INVESTIMENTO</t>
  </si>
  <si>
    <t>42 Auxílios</t>
  </si>
  <si>
    <t>39 Outros Serviços de Terc. PJ</t>
  </si>
  <si>
    <t>51 Obras e Instalações</t>
  </si>
  <si>
    <t>52 Equipamento e material permanente</t>
  </si>
  <si>
    <t>61 Aquisição de Imóveis</t>
  </si>
  <si>
    <t>T O T A L</t>
  </si>
  <si>
    <t xml:space="preserve">Fonte: Demonstrativo de Execução orçamentária sistema AFI </t>
  </si>
  <si>
    <t>Data da última atualização:  06/12/2017</t>
  </si>
  <si>
    <t>D E T A L H A M E N T O   D A S   D E S P E S A S – FAMP-AM</t>
  </si>
  <si>
    <t>47 Obrigações Tributárias</t>
  </si>
  <si>
    <t>39 - Outros Serviços de Terceiros - Pessoa Jurídica</t>
  </si>
  <si>
    <t>Data da última atualização: 06/12/2017</t>
  </si>
  <si>
    <t>FUNDAMENTO LEGAL: Resolução CNMP nº 86/2012, art 5º, inciso I, alínea “b”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</si>
</sst>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59">
    <font>
      <sz val="11"/>
      <color indexed="63"/>
      <name val="Arial1"/>
      <family val="0"/>
    </font>
    <font>
      <sz val="10"/>
      <name val="Arial"/>
      <family val="0"/>
    </font>
    <font>
      <b/>
      <sz val="24"/>
      <color indexed="8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sz val="10"/>
      <color indexed="63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0"/>
      <color indexed="19"/>
      <name val="Arial1"/>
      <family val="0"/>
    </font>
    <font>
      <sz val="10"/>
      <color indexed="37"/>
      <name val="Arial1"/>
      <family val="0"/>
    </font>
    <font>
      <b/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9"/>
      <name val="Arial1"/>
      <family val="0"/>
    </font>
    <font>
      <b/>
      <sz val="11"/>
      <color indexed="63"/>
      <name val="Arial1"/>
      <family val="0"/>
    </font>
    <font>
      <b/>
      <sz val="12"/>
      <color indexed="10"/>
      <name val="Arial1"/>
      <family val="0"/>
    </font>
    <font>
      <b/>
      <sz val="16"/>
      <color indexed="10"/>
      <name val="Arial1"/>
      <family val="0"/>
    </font>
    <font>
      <b/>
      <sz val="16"/>
      <color indexed="63"/>
      <name val="Arial1"/>
      <family val="0"/>
    </font>
    <font>
      <b/>
      <sz val="12"/>
      <color indexed="27"/>
      <name val="Arial1"/>
      <family val="0"/>
    </font>
    <font>
      <sz val="12"/>
      <color indexed="63"/>
      <name val="Arial1"/>
      <family val="0"/>
    </font>
    <font>
      <b/>
      <sz val="12"/>
      <color indexed="63"/>
      <name val="Arial1"/>
      <family val="0"/>
    </font>
    <font>
      <b/>
      <sz val="12"/>
      <name val="Arial1"/>
      <family val="0"/>
    </font>
    <font>
      <sz val="11"/>
      <color indexed="55"/>
      <name val="Arial1"/>
      <family val="0"/>
    </font>
    <font>
      <sz val="12"/>
      <name val="Arial1"/>
      <family val="0"/>
    </font>
    <font>
      <sz val="11"/>
      <name val="Arial1"/>
      <family val="0"/>
    </font>
    <font>
      <b/>
      <sz val="12"/>
      <color indexed="53"/>
      <name val="Arial1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0" borderId="3" applyNumberFormat="0" applyFill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8" fillId="33" borderId="1" applyNumberFormat="0" applyAlignment="0" applyProtection="0"/>
    <xf numFmtId="0" fontId="10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37" borderId="0" applyNumberFormat="0" applyBorder="0" applyAlignment="0" applyProtection="0"/>
    <xf numFmtId="0" fontId="8" fillId="38" borderId="0" applyNumberFormat="0" applyBorder="0" applyAlignment="0" applyProtection="0"/>
    <xf numFmtId="0" fontId="0" fillId="39" borderId="4" applyNumberFormat="0" applyFont="0" applyAlignment="0" applyProtection="0"/>
    <xf numFmtId="0" fontId="5" fillId="38" borderId="5" applyNumberFormat="0" applyAlignment="0" applyProtection="0"/>
    <xf numFmtId="9" fontId="1" fillId="0" borderId="0" applyFill="0" applyBorder="0" applyAlignment="0" applyProtection="0"/>
    <xf numFmtId="0" fontId="51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43" fontId="1" fillId="0" borderId="0" applyFill="0" applyBorder="0" applyAlignment="0" applyProtection="0"/>
    <xf numFmtId="0" fontId="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8" fillId="40" borderId="11" xfId="0" applyFont="1" applyFill="1" applyBorder="1" applyAlignment="1">
      <alignment horizontal="center" vertical="center"/>
    </xf>
    <xf numFmtId="0" fontId="19" fillId="40" borderId="11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40" borderId="11" xfId="0" applyFont="1" applyFill="1" applyBorder="1" applyAlignment="1">
      <alignment horizontal="left" vertical="center" wrapText="1"/>
    </xf>
    <xf numFmtId="4" fontId="20" fillId="40" borderId="12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18" fillId="0" borderId="11" xfId="0" applyFont="1" applyBorder="1" applyAlignment="1">
      <alignment/>
    </xf>
    <xf numFmtId="4" fontId="18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2" fillId="0" borderId="11" xfId="0" applyFont="1" applyBorder="1" applyAlignment="1">
      <alignment/>
    </xf>
    <xf numFmtId="4" fontId="22" fillId="0" borderId="11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19" fillId="0" borderId="11" xfId="0" applyFont="1" applyBorder="1" applyAlignment="1">
      <alignment horizontal="left" vertical="center" wrapText="1"/>
    </xf>
    <xf numFmtId="4" fontId="18" fillId="0" borderId="11" xfId="0" applyNumberFormat="1" applyFont="1" applyBorder="1" applyAlignment="1">
      <alignment horizontal="center" vertical="center"/>
    </xf>
    <xf numFmtId="4" fontId="19" fillId="40" borderId="12" xfId="0" applyNumberFormat="1" applyFont="1" applyFill="1" applyBorder="1" applyAlignment="1">
      <alignment horizontal="center" vertical="center"/>
    </xf>
    <xf numFmtId="4" fontId="19" fillId="0" borderId="11" xfId="0" applyNumberFormat="1" applyFont="1" applyBorder="1" applyAlignment="1">
      <alignment horizontal="center" vertical="center"/>
    </xf>
    <xf numFmtId="4" fontId="19" fillId="40" borderId="12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4" fillId="40" borderId="11" xfId="0" applyFont="1" applyFill="1" applyBorder="1" applyAlignment="1">
      <alignment horizontal="right" vertical="center"/>
    </xf>
    <xf numFmtId="4" fontId="19" fillId="40" borderId="1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164" fontId="18" fillId="0" borderId="0" xfId="0" applyNumberFormat="1" applyFont="1" applyAlignment="1">
      <alignment/>
    </xf>
    <xf numFmtId="0" fontId="19" fillId="0" borderId="0" xfId="0" applyFont="1" applyAlignment="1">
      <alignment/>
    </xf>
    <xf numFmtId="4" fontId="19" fillId="40" borderId="12" xfId="0" applyNumberFormat="1" applyFont="1" applyFill="1" applyBorder="1" applyAlignment="1">
      <alignment horizontal="right" vertical="center"/>
    </xf>
    <xf numFmtId="4" fontId="18" fillId="0" borderId="11" xfId="0" applyNumberFormat="1" applyFont="1" applyBorder="1" applyAlignment="1">
      <alignment horizontal="right" vertical="center" wrapText="1"/>
    </xf>
    <xf numFmtId="4" fontId="19" fillId="40" borderId="12" xfId="0" applyNumberFormat="1" applyFont="1" applyFill="1" applyBorder="1" applyAlignment="1">
      <alignment horizontal="right" vertical="center" wrapText="1"/>
    </xf>
    <xf numFmtId="4" fontId="19" fillId="40" borderId="11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49" fontId="14" fillId="0" borderId="0" xfId="0" applyNumberFormat="1" applyFont="1" applyBorder="1" applyAlignment="1">
      <alignment horizontal="right" vertical="center"/>
    </xf>
    <xf numFmtId="49" fontId="15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left"/>
    </xf>
    <xf numFmtId="0" fontId="17" fillId="41" borderId="11" xfId="0" applyFont="1" applyFill="1" applyBorder="1" applyAlignment="1">
      <alignment horizontal="center" vertical="center" wrapText="1"/>
    </xf>
    <xf numFmtId="0" fontId="17" fillId="41" borderId="11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/>
    </xf>
  </cellXfs>
  <cellStyles count="6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Incorreto" xfId="55"/>
    <cellStyle name="Currency" xfId="56"/>
    <cellStyle name="Currency [0]" xfId="57"/>
    <cellStyle name="Neutra" xfId="58"/>
    <cellStyle name="Neutral" xfId="59"/>
    <cellStyle name="Nota" xfId="60"/>
    <cellStyle name="Note" xfId="61"/>
    <cellStyle name="Percent" xfId="62"/>
    <cellStyle name="Saída" xfId="63"/>
    <cellStyle name="Comma [0]" xfId="64"/>
    <cellStyle name="Status" xfId="65"/>
    <cellStyle name="Text" xfId="66"/>
    <cellStyle name="Texto de Aviso" xfId="67"/>
    <cellStyle name="Texto Explicativo" xfId="68"/>
    <cellStyle name="Título" xfId="69"/>
    <cellStyle name="Título 1" xfId="70"/>
    <cellStyle name="Título 2" xfId="71"/>
    <cellStyle name="Título 3" xfId="72"/>
    <cellStyle name="Título 4" xfId="73"/>
    <cellStyle name="Total" xfId="74"/>
    <cellStyle name="Comma" xfId="75"/>
    <cellStyle name="Warning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0</xdr:row>
      <xdr:rowOff>247650</xdr:rowOff>
    </xdr:from>
    <xdr:to>
      <xdr:col>2</xdr:col>
      <xdr:colOff>933450</xdr:colOff>
      <xdr:row>0</xdr:row>
      <xdr:rowOff>1381125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47650"/>
          <a:ext cx="7239000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952500</xdr:colOff>
      <xdr:row>0</xdr:row>
      <xdr:rowOff>676275</xdr:rowOff>
    </xdr:from>
    <xdr:to>
      <xdr:col>15</xdr:col>
      <xdr:colOff>38100</xdr:colOff>
      <xdr:row>0</xdr:row>
      <xdr:rowOff>1266825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03075" y="676275"/>
          <a:ext cx="201930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4"/>
  <sheetViews>
    <sheetView tabSelected="1" zoomScale="60" zoomScaleNormal="60" zoomScalePageLayoutView="0" workbookViewId="0" topLeftCell="A1">
      <selection activeCell="M46" sqref="M46"/>
    </sheetView>
  </sheetViews>
  <sheetFormatPr defaultColWidth="10.59765625" defaultRowHeight="14.25"/>
  <cols>
    <col min="1" max="1" width="46.09765625" style="0" customWidth="1"/>
    <col min="2" max="2" width="27" style="0" customWidth="1"/>
    <col min="3" max="4" width="16.19921875" style="0" customWidth="1"/>
    <col min="5" max="5" width="16.5" style="0" customWidth="1"/>
    <col min="6" max="6" width="15.59765625" style="0" customWidth="1"/>
    <col min="7" max="7" width="16.69921875" style="0" customWidth="1"/>
    <col min="8" max="8" width="15.5" style="0" customWidth="1"/>
    <col min="9" max="9" width="15.3984375" style="0" customWidth="1"/>
    <col min="10" max="10" width="15.5" style="0" customWidth="1"/>
    <col min="11" max="11" width="15.19921875" style="0" customWidth="1"/>
    <col min="12" max="12" width="15.8984375" style="0" customWidth="1"/>
    <col min="13" max="13" width="16.5" style="0" customWidth="1"/>
    <col min="14" max="14" width="13.8984375" style="0" customWidth="1"/>
    <col min="15" max="15" width="16.8984375" style="0" customWidth="1"/>
  </cols>
  <sheetData>
    <row r="1" spans="7:15" ht="108.75" customHeight="1">
      <c r="G1" s="1"/>
      <c r="I1" s="1"/>
      <c r="O1" s="2"/>
    </row>
    <row r="2" spans="1:15" ht="35.2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3" t="s">
        <v>0</v>
      </c>
      <c r="L2" s="33"/>
      <c r="M2" s="33"/>
      <c r="N2" s="33"/>
      <c r="O2" s="33"/>
    </row>
    <row r="3" spans="1:15" ht="28.5" customHeight="1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ht="10.5" customHeight="1">
      <c r="O4" s="1"/>
    </row>
    <row r="5" spans="1:15" ht="25.5" customHeight="1">
      <c r="A5" s="35" t="s">
        <v>2</v>
      </c>
      <c r="B5" s="35" t="s">
        <v>3</v>
      </c>
      <c r="C5" s="36" t="s">
        <v>4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5" s="5" customFormat="1" ht="25.5" customHeight="1">
      <c r="A6" s="35"/>
      <c r="B6" s="35"/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" t="s">
        <v>16</v>
      </c>
      <c r="O6" s="4" t="s">
        <v>17</v>
      </c>
    </row>
    <row r="7" spans="1:16" s="9" customFormat="1" ht="25.5" customHeight="1">
      <c r="A7" s="6" t="s">
        <v>18</v>
      </c>
      <c r="B7" s="7">
        <f aca="true" t="shared" si="0" ref="B7:O7">SUM(B8:B18)</f>
        <v>193108000</v>
      </c>
      <c r="C7" s="7">
        <f t="shared" si="0"/>
        <v>14057266.890000002</v>
      </c>
      <c r="D7" s="7">
        <f t="shared" si="0"/>
        <v>11832924.979999999</v>
      </c>
      <c r="E7" s="7">
        <f t="shared" si="0"/>
        <v>11190929.989999998</v>
      </c>
      <c r="F7" s="7">
        <f t="shared" si="0"/>
        <v>10708809.18</v>
      </c>
      <c r="G7" s="7">
        <f t="shared" si="0"/>
        <v>11181131.85</v>
      </c>
      <c r="H7" s="7">
        <f t="shared" si="0"/>
        <v>13683586.41</v>
      </c>
      <c r="I7" s="7">
        <f t="shared" si="0"/>
        <v>14239730.009999998</v>
      </c>
      <c r="J7" s="7">
        <f t="shared" si="0"/>
        <v>11285599.96</v>
      </c>
      <c r="K7" s="7">
        <f t="shared" si="0"/>
        <v>5834796.21</v>
      </c>
      <c r="L7" s="7">
        <f t="shared" si="0"/>
        <v>26623984.140000004</v>
      </c>
      <c r="M7" s="7">
        <f t="shared" si="0"/>
        <v>25324938.419999994</v>
      </c>
      <c r="N7" s="7">
        <f t="shared" si="0"/>
        <v>0</v>
      </c>
      <c r="O7" s="7">
        <f t="shared" si="0"/>
        <v>155963698.04</v>
      </c>
      <c r="P7" s="8"/>
    </row>
    <row r="8" spans="1:15" s="12" customFormat="1" ht="30" customHeight="1">
      <c r="A8" s="10" t="s">
        <v>19</v>
      </c>
      <c r="B8" s="11">
        <f>21920000+2200000</f>
        <v>24120000</v>
      </c>
      <c r="C8" s="11">
        <v>1749100.21</v>
      </c>
      <c r="D8" s="11">
        <v>1758678.53</v>
      </c>
      <c r="E8" s="11">
        <v>1738559.2</v>
      </c>
      <c r="F8" s="11">
        <v>1737944.86</v>
      </c>
      <c r="G8" s="11">
        <v>1722971.45</v>
      </c>
      <c r="H8" s="11">
        <v>1712080.75</v>
      </c>
      <c r="I8" s="11">
        <v>1727883.53</v>
      </c>
      <c r="J8" s="11">
        <v>1702475.01</v>
      </c>
      <c r="K8" s="11">
        <v>627410.29</v>
      </c>
      <c r="L8" s="11">
        <v>3412187.84</v>
      </c>
      <c r="M8" s="11">
        <v>3218302.26</v>
      </c>
      <c r="N8" s="11"/>
      <c r="O8" s="11">
        <f aca="true" t="shared" si="1" ref="O8:O18">SUM(C8:N8)</f>
        <v>21107593.93</v>
      </c>
    </row>
    <row r="9" spans="1:15" s="12" customFormat="1" ht="30" customHeight="1">
      <c r="A9" s="10" t="s">
        <v>20</v>
      </c>
      <c r="B9" s="11">
        <f>10658000+1700000</f>
        <v>12358000</v>
      </c>
      <c r="C9" s="11">
        <v>805220.07</v>
      </c>
      <c r="D9" s="11">
        <v>812879.57</v>
      </c>
      <c r="E9" s="11">
        <v>812534.82</v>
      </c>
      <c r="F9" s="11">
        <v>812893.9</v>
      </c>
      <c r="G9" s="11">
        <v>828507.39</v>
      </c>
      <c r="H9" s="11">
        <v>828507.39</v>
      </c>
      <c r="I9" s="11">
        <v>840035.15</v>
      </c>
      <c r="J9" s="11">
        <v>834462.1</v>
      </c>
      <c r="K9" s="11">
        <v>314035.57</v>
      </c>
      <c r="L9" s="11">
        <v>1711810.81</v>
      </c>
      <c r="M9" s="11">
        <v>2155937.97</v>
      </c>
      <c r="N9" s="11"/>
      <c r="O9" s="11">
        <f t="shared" si="1"/>
        <v>10756824.74</v>
      </c>
    </row>
    <row r="10" spans="1:15" s="12" customFormat="1" ht="30" customHeight="1">
      <c r="A10" s="10" t="s">
        <v>21</v>
      </c>
      <c r="B10" s="11">
        <v>1000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/>
      <c r="O10" s="11">
        <f t="shared" si="1"/>
        <v>0</v>
      </c>
    </row>
    <row r="11" spans="1:15" s="12" customFormat="1" ht="30" customHeight="1">
      <c r="A11" s="10" t="s">
        <v>22</v>
      </c>
      <c r="B11" s="11">
        <v>1000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/>
      <c r="O11" s="11">
        <f t="shared" si="1"/>
        <v>0</v>
      </c>
    </row>
    <row r="12" spans="1:15" s="12" customFormat="1" ht="30" customHeight="1">
      <c r="A12" s="10" t="s">
        <v>23</v>
      </c>
      <c r="B12" s="11">
        <f>128912000+900000</f>
        <v>129812000</v>
      </c>
      <c r="C12" s="11">
        <v>10700057.47</v>
      </c>
      <c r="D12" s="11">
        <v>8353283.11</v>
      </c>
      <c r="E12" s="11">
        <v>7754860.22</v>
      </c>
      <c r="F12" s="11">
        <v>7273735.49</v>
      </c>
      <c r="G12" s="11">
        <v>7703174.72</v>
      </c>
      <c r="H12" s="11">
        <v>8685715.86</v>
      </c>
      <c r="I12" s="11">
        <v>9840774.03</v>
      </c>
      <c r="J12" s="11">
        <v>7247527.73</v>
      </c>
      <c r="K12" s="11">
        <v>4679756.09</v>
      </c>
      <c r="L12" s="11">
        <v>16525487.73</v>
      </c>
      <c r="M12" s="11">
        <v>17322215.83</v>
      </c>
      <c r="N12" s="11"/>
      <c r="O12" s="11">
        <f t="shared" si="1"/>
        <v>106086588.28</v>
      </c>
    </row>
    <row r="13" spans="1:15" s="12" customFormat="1" ht="30" customHeight="1">
      <c r="A13" s="10" t="s">
        <v>24</v>
      </c>
      <c r="B13" s="11">
        <f>10701000-9700000</f>
        <v>1001000</v>
      </c>
      <c r="C13" s="11">
        <v>11591.46</v>
      </c>
      <c r="D13" s="11">
        <v>80164.54</v>
      </c>
      <c r="E13" s="11">
        <v>70105.23</v>
      </c>
      <c r="F13" s="11">
        <v>67086.57</v>
      </c>
      <c r="G13" s="11">
        <v>73750.23</v>
      </c>
      <c r="H13" s="11">
        <v>0</v>
      </c>
      <c r="I13" s="11">
        <v>136907.62</v>
      </c>
      <c r="J13" s="11">
        <v>0</v>
      </c>
      <c r="K13" s="11">
        <v>67133.56</v>
      </c>
      <c r="L13" s="11">
        <v>208947.96</v>
      </c>
      <c r="M13" s="11">
        <v>68262.99</v>
      </c>
      <c r="N13" s="11"/>
      <c r="O13" s="11">
        <f t="shared" si="1"/>
        <v>783950.1599999999</v>
      </c>
    </row>
    <row r="14" spans="1:15" s="15" customFormat="1" ht="30" customHeight="1">
      <c r="A14" s="13" t="s">
        <v>25</v>
      </c>
      <c r="B14" s="14">
        <v>8100000</v>
      </c>
      <c r="C14" s="14">
        <v>602368.22</v>
      </c>
      <c r="D14" s="14">
        <v>708861.79</v>
      </c>
      <c r="E14" s="14">
        <v>700722.96</v>
      </c>
      <c r="F14" s="11">
        <v>729489.01</v>
      </c>
      <c r="G14" s="14">
        <v>745768.05</v>
      </c>
      <c r="H14" s="14">
        <v>727507.67</v>
      </c>
      <c r="I14" s="14">
        <v>751418.85</v>
      </c>
      <c r="J14" s="14">
        <v>681829.28</v>
      </c>
      <c r="K14" s="14">
        <v>0</v>
      </c>
      <c r="L14" s="14">
        <v>1479599.53</v>
      </c>
      <c r="M14" s="14">
        <v>715888.34</v>
      </c>
      <c r="N14" s="14"/>
      <c r="O14" s="14">
        <f t="shared" si="1"/>
        <v>7843453.7</v>
      </c>
    </row>
    <row r="15" spans="1:15" s="12" customFormat="1" ht="30" customHeight="1">
      <c r="A15" s="10" t="s">
        <v>26</v>
      </c>
      <c r="B15" s="11">
        <v>55000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46490.84</v>
      </c>
      <c r="L15" s="11">
        <v>0</v>
      </c>
      <c r="M15" s="11">
        <v>0</v>
      </c>
      <c r="N15" s="11"/>
      <c r="O15" s="11">
        <f t="shared" si="1"/>
        <v>46490.84</v>
      </c>
    </row>
    <row r="16" spans="1:15" s="12" customFormat="1" ht="30" customHeight="1">
      <c r="A16" s="10" t="s">
        <v>27</v>
      </c>
      <c r="B16" s="11">
        <f>1500000+3600000</f>
        <v>5100000</v>
      </c>
      <c r="C16" s="11">
        <v>188929.46</v>
      </c>
      <c r="D16" s="11">
        <v>119057.44</v>
      </c>
      <c r="E16" s="11">
        <v>70753.03</v>
      </c>
      <c r="F16" s="11">
        <v>71524.69</v>
      </c>
      <c r="G16" s="11">
        <v>75505.43</v>
      </c>
      <c r="H16" s="11">
        <v>94612.49</v>
      </c>
      <c r="I16" s="11">
        <v>48061.99</v>
      </c>
      <c r="J16" s="11">
        <v>42567.96</v>
      </c>
      <c r="K16" s="11">
        <v>62405.86</v>
      </c>
      <c r="L16" s="11">
        <v>63457.62</v>
      </c>
      <c r="M16" s="11">
        <v>138295.24</v>
      </c>
      <c r="N16" s="11"/>
      <c r="O16" s="14">
        <f t="shared" si="1"/>
        <v>975171.21</v>
      </c>
    </row>
    <row r="17" spans="1:15" s="12" customFormat="1" ht="30" customHeight="1">
      <c r="A17" s="10" t="s">
        <v>28</v>
      </c>
      <c r="B17" s="11">
        <f>7420000+4300000</f>
        <v>11720000</v>
      </c>
      <c r="C17" s="11">
        <v>0</v>
      </c>
      <c r="D17" s="11">
        <v>0</v>
      </c>
      <c r="E17" s="11">
        <v>43394.53</v>
      </c>
      <c r="F17" s="11">
        <v>16134.66</v>
      </c>
      <c r="G17" s="11">
        <v>0</v>
      </c>
      <c r="H17" s="11">
        <v>1635162.25</v>
      </c>
      <c r="I17" s="11">
        <v>894648.84</v>
      </c>
      <c r="J17" s="11">
        <v>776737.88</v>
      </c>
      <c r="K17" s="11">
        <v>37564</v>
      </c>
      <c r="L17" s="11">
        <v>3222492.65</v>
      </c>
      <c r="M17" s="11">
        <v>1706035.79</v>
      </c>
      <c r="N17" s="11"/>
      <c r="O17" s="11">
        <f t="shared" si="1"/>
        <v>8332170.6</v>
      </c>
    </row>
    <row r="18" spans="1:15" s="12" customFormat="1" ht="30" customHeight="1">
      <c r="A18" s="10" t="s">
        <v>29</v>
      </c>
      <c r="B18" s="11">
        <v>840000</v>
      </c>
      <c r="C18" s="11">
        <v>0</v>
      </c>
      <c r="D18" s="11">
        <v>0</v>
      </c>
      <c r="E18" s="11">
        <v>0</v>
      </c>
      <c r="F18" s="11">
        <v>0</v>
      </c>
      <c r="G18" s="11">
        <v>31454.58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/>
      <c r="O18" s="11">
        <f t="shared" si="1"/>
        <v>31454.58</v>
      </c>
    </row>
    <row r="19" spans="1:15" s="12" customFormat="1" ht="25.5" customHeight="1">
      <c r="A19" s="16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7"/>
      <c r="N19" s="17"/>
      <c r="O19" s="11"/>
    </row>
    <row r="20" spans="1:15" s="5" customFormat="1" ht="25.5" customHeight="1">
      <c r="A20" s="6" t="s">
        <v>30</v>
      </c>
      <c r="B20" s="18">
        <f aca="true" t="shared" si="2" ref="B20:N20">SUM(B21:B36)</f>
        <v>38290795.9</v>
      </c>
      <c r="C20" s="18">
        <f t="shared" si="2"/>
        <v>2288659.84</v>
      </c>
      <c r="D20" s="18">
        <f t="shared" si="2"/>
        <v>2329212.93</v>
      </c>
      <c r="E20" s="18">
        <f t="shared" si="2"/>
        <v>2868758.97</v>
      </c>
      <c r="F20" s="18">
        <f t="shared" si="2"/>
        <v>2480976.03</v>
      </c>
      <c r="G20" s="18">
        <f t="shared" si="2"/>
        <v>2647956.6799999997</v>
      </c>
      <c r="H20" s="18">
        <f t="shared" si="2"/>
        <v>2247400.7199999997</v>
      </c>
      <c r="I20" s="18">
        <f t="shared" si="2"/>
        <v>3368331.59</v>
      </c>
      <c r="J20" s="18">
        <f t="shared" si="2"/>
        <v>3229111.6499999994</v>
      </c>
      <c r="K20" s="18">
        <f t="shared" si="2"/>
        <v>2825997.55</v>
      </c>
      <c r="L20" s="18">
        <f t="shared" si="2"/>
        <v>3054041.06</v>
      </c>
      <c r="M20" s="18">
        <f t="shared" si="2"/>
        <v>3020933.9</v>
      </c>
      <c r="N20" s="18">
        <f t="shared" si="2"/>
        <v>0</v>
      </c>
      <c r="O20" s="18">
        <f>SUM(O21:O35)</f>
        <v>30361380.919999998</v>
      </c>
    </row>
    <row r="21" spans="1:15" s="12" customFormat="1" ht="30" customHeight="1">
      <c r="A21" s="10" t="s">
        <v>31</v>
      </c>
      <c r="B21" s="11">
        <f>1855000+100000</f>
        <v>1955000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/>
      <c r="O21" s="11">
        <f aca="true" t="shared" si="3" ref="O21:O35">SUM(C21:N21)</f>
        <v>0</v>
      </c>
    </row>
    <row r="22" spans="1:15" s="12" customFormat="1" ht="30" customHeight="1">
      <c r="A22" s="10" t="s">
        <v>32</v>
      </c>
      <c r="B22" s="11">
        <f>15601000-700000</f>
        <v>14901000</v>
      </c>
      <c r="C22" s="11">
        <v>1212436.53</v>
      </c>
      <c r="D22" s="11">
        <v>1243066.96</v>
      </c>
      <c r="E22" s="11">
        <v>1213226.7</v>
      </c>
      <c r="F22" s="11">
        <v>1207849.6</v>
      </c>
      <c r="G22" s="11">
        <v>1243764.98</v>
      </c>
      <c r="H22" s="11">
        <v>527449.45</v>
      </c>
      <c r="I22" s="11">
        <v>1955508.75</v>
      </c>
      <c r="J22" s="11">
        <v>1236306.04</v>
      </c>
      <c r="K22" s="11">
        <v>1240106.04</v>
      </c>
      <c r="L22" s="11">
        <v>1252086.76</v>
      </c>
      <c r="M22" s="11">
        <v>1233300.07</v>
      </c>
      <c r="N22" s="11"/>
      <c r="O22" s="11">
        <f t="shared" si="3"/>
        <v>13565101.88</v>
      </c>
    </row>
    <row r="23" spans="1:15" s="12" customFormat="1" ht="30" customHeight="1">
      <c r="A23" s="10" t="s">
        <v>33</v>
      </c>
      <c r="B23" s="11">
        <f>480000+40000</f>
        <v>520000</v>
      </c>
      <c r="C23" s="11">
        <v>16602.96</v>
      </c>
      <c r="D23" s="11">
        <v>22425.72</v>
      </c>
      <c r="E23" s="11">
        <v>48086.43</v>
      </c>
      <c r="F23" s="11">
        <v>33281.4</v>
      </c>
      <c r="G23" s="11">
        <v>55472.13</v>
      </c>
      <c r="H23" s="11">
        <v>43213</v>
      </c>
      <c r="I23" s="11">
        <v>43855.64</v>
      </c>
      <c r="J23" s="11">
        <v>68702.68</v>
      </c>
      <c r="K23" s="11">
        <v>72845.48</v>
      </c>
      <c r="L23" s="11">
        <v>39248.29</v>
      </c>
      <c r="M23" s="11">
        <v>60388.18</v>
      </c>
      <c r="N23" s="11"/>
      <c r="O23" s="11">
        <f t="shared" si="3"/>
        <v>504121.91</v>
      </c>
    </row>
    <row r="24" spans="1:15" s="12" customFormat="1" ht="30" customHeight="1">
      <c r="A24" s="10" t="s">
        <v>34</v>
      </c>
      <c r="B24" s="11">
        <f>797500+100000</f>
        <v>897500</v>
      </c>
      <c r="C24" s="11">
        <v>0</v>
      </c>
      <c r="D24" s="11">
        <v>2000</v>
      </c>
      <c r="E24" s="11">
        <v>2510.8</v>
      </c>
      <c r="F24" s="11">
        <v>2469.8</v>
      </c>
      <c r="G24" s="11">
        <v>81213.52</v>
      </c>
      <c r="H24" s="11">
        <v>76393.27</v>
      </c>
      <c r="I24" s="11">
        <v>35441.56</v>
      </c>
      <c r="J24" s="11">
        <v>39547.06</v>
      </c>
      <c r="K24" s="11">
        <v>64056.2</v>
      </c>
      <c r="L24" s="11">
        <v>41472.42</v>
      </c>
      <c r="M24" s="11">
        <v>45761</v>
      </c>
      <c r="N24" s="11"/>
      <c r="O24" s="11">
        <f t="shared" si="3"/>
        <v>390865.63</v>
      </c>
    </row>
    <row r="25" spans="1:15" s="12" customFormat="1" ht="30" customHeight="1">
      <c r="A25" s="10" t="s">
        <v>35</v>
      </c>
      <c r="B25" s="11">
        <v>16500</v>
      </c>
      <c r="C25" s="11">
        <v>0</v>
      </c>
      <c r="D25" s="11">
        <v>6400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/>
      <c r="O25" s="11">
        <f t="shared" si="3"/>
        <v>6400</v>
      </c>
    </row>
    <row r="26" spans="1:15" s="12" customFormat="1" ht="30" customHeight="1">
      <c r="A26" s="10" t="s">
        <v>36</v>
      </c>
      <c r="B26" s="11">
        <f>15000-15000</f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/>
      <c r="O26" s="11">
        <f t="shared" si="3"/>
        <v>0</v>
      </c>
    </row>
    <row r="27" spans="1:15" s="12" customFormat="1" ht="30" customHeight="1">
      <c r="A27" s="10" t="s">
        <v>37</v>
      </c>
      <c r="B27" s="11">
        <v>531125</v>
      </c>
      <c r="C27" s="11">
        <v>0</v>
      </c>
      <c r="D27" s="11">
        <v>0</v>
      </c>
      <c r="E27" s="11">
        <v>28400.52</v>
      </c>
      <c r="F27" s="11">
        <v>35085.24</v>
      </c>
      <c r="G27" s="11">
        <v>29122.85</v>
      </c>
      <c r="H27" s="11">
        <v>53378.89</v>
      </c>
      <c r="I27" s="11">
        <v>38692.4</v>
      </c>
      <c r="J27" s="11">
        <v>51336.17</v>
      </c>
      <c r="K27" s="11">
        <v>54931.64</v>
      </c>
      <c r="L27" s="11">
        <v>29430.61</v>
      </c>
      <c r="M27" s="11">
        <v>30774.65</v>
      </c>
      <c r="N27" s="11"/>
      <c r="O27" s="11">
        <f t="shared" si="3"/>
        <v>351152.97000000003</v>
      </c>
    </row>
    <row r="28" spans="1:15" s="12" customFormat="1" ht="30" customHeight="1">
      <c r="A28" s="10" t="s">
        <v>38</v>
      </c>
      <c r="B28" s="11">
        <v>5000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/>
      <c r="O28" s="11">
        <f t="shared" si="3"/>
        <v>0</v>
      </c>
    </row>
    <row r="29" spans="1:15" s="12" customFormat="1" ht="30" customHeight="1">
      <c r="A29" s="10" t="s">
        <v>39</v>
      </c>
      <c r="B29" s="11">
        <v>224500</v>
      </c>
      <c r="C29" s="11">
        <v>0</v>
      </c>
      <c r="D29" s="11">
        <v>0</v>
      </c>
      <c r="E29" s="11">
        <v>31112.54</v>
      </c>
      <c r="F29" s="11">
        <v>15556.27</v>
      </c>
      <c r="G29" s="11">
        <v>5170.27</v>
      </c>
      <c r="H29" s="11">
        <v>15556.27</v>
      </c>
      <c r="I29" s="11">
        <v>25942.27</v>
      </c>
      <c r="J29" s="11">
        <v>15637.63</v>
      </c>
      <c r="K29" s="11">
        <v>15637.63</v>
      </c>
      <c r="L29" s="11">
        <v>15637.63</v>
      </c>
      <c r="M29" s="11">
        <v>15637.63</v>
      </c>
      <c r="N29" s="11"/>
      <c r="O29" s="11">
        <f t="shared" si="3"/>
        <v>155888.14</v>
      </c>
    </row>
    <row r="30" spans="1:15" s="12" customFormat="1" ht="30" customHeight="1">
      <c r="A30" s="10" t="s">
        <v>40</v>
      </c>
      <c r="B30" s="11">
        <v>1376000</v>
      </c>
      <c r="C30" s="11">
        <v>0</v>
      </c>
      <c r="D30" s="11">
        <v>0</v>
      </c>
      <c r="E30" s="11">
        <v>105532.97</v>
      </c>
      <c r="F30" s="11">
        <v>105532.97</v>
      </c>
      <c r="G30" s="11">
        <v>105532.97</v>
      </c>
      <c r="H30" s="11">
        <v>211065.94</v>
      </c>
      <c r="I30" s="11">
        <v>0</v>
      </c>
      <c r="J30" s="11">
        <v>211065.94</v>
      </c>
      <c r="K30" s="11">
        <v>0</v>
      </c>
      <c r="L30" s="11">
        <v>105532.97</v>
      </c>
      <c r="M30" s="11">
        <v>68019.54</v>
      </c>
      <c r="N30" s="11"/>
      <c r="O30" s="11">
        <f t="shared" si="3"/>
        <v>912283.3</v>
      </c>
    </row>
    <row r="31" spans="1:15" s="12" customFormat="1" ht="30" customHeight="1">
      <c r="A31" s="10" t="s">
        <v>41</v>
      </c>
      <c r="B31" s="11">
        <f>5880170.9+150000</f>
        <v>6030170.9</v>
      </c>
      <c r="C31" s="11">
        <v>78203.75</v>
      </c>
      <c r="D31" s="11">
        <v>99723.21</v>
      </c>
      <c r="E31" s="11">
        <v>495847.47</v>
      </c>
      <c r="F31" s="11">
        <v>147227.48</v>
      </c>
      <c r="G31" s="11">
        <v>198407.7</v>
      </c>
      <c r="H31" s="11">
        <v>386462.73</v>
      </c>
      <c r="I31" s="11">
        <v>315074.06</v>
      </c>
      <c r="J31" s="11">
        <v>428478.92</v>
      </c>
      <c r="K31" s="11">
        <v>237570.57</v>
      </c>
      <c r="L31" s="11">
        <v>427253.83</v>
      </c>
      <c r="M31" s="11">
        <v>398305.19</v>
      </c>
      <c r="N31" s="11"/>
      <c r="O31" s="14">
        <f t="shared" si="3"/>
        <v>3212554.9099999997</v>
      </c>
    </row>
    <row r="32" spans="1:15" s="12" customFormat="1" ht="30" customHeight="1">
      <c r="A32" s="10" t="s">
        <v>42</v>
      </c>
      <c r="B32" s="11">
        <v>11316000</v>
      </c>
      <c r="C32" s="11">
        <v>928109.07</v>
      </c>
      <c r="D32" s="11">
        <v>920663.61</v>
      </c>
      <c r="E32" s="11">
        <v>917190.84</v>
      </c>
      <c r="F32" s="11">
        <v>907899.93</v>
      </c>
      <c r="G32" s="11">
        <v>917254.44</v>
      </c>
      <c r="H32" s="11">
        <v>916681.76</v>
      </c>
      <c r="I32" s="11">
        <v>942772.68</v>
      </c>
      <c r="J32" s="11">
        <v>1119890.88</v>
      </c>
      <c r="K32" s="11">
        <v>1130849.99</v>
      </c>
      <c r="L32" s="11">
        <v>1127413.61</v>
      </c>
      <c r="M32" s="11">
        <v>1134981.78</v>
      </c>
      <c r="N32" s="11"/>
      <c r="O32" s="11">
        <f t="shared" si="3"/>
        <v>10963708.589999998</v>
      </c>
    </row>
    <row r="33" spans="1:15" s="12" customFormat="1" ht="30" customHeight="1">
      <c r="A33" s="10" t="s">
        <v>43</v>
      </c>
      <c r="B33" s="11">
        <v>55000</v>
      </c>
      <c r="C33" s="11">
        <v>0</v>
      </c>
      <c r="D33" s="11">
        <v>294.43</v>
      </c>
      <c r="E33" s="11">
        <v>0</v>
      </c>
      <c r="F33" s="11">
        <v>0</v>
      </c>
      <c r="G33" s="11">
        <v>154.55</v>
      </c>
      <c r="H33" s="11">
        <v>1245.63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/>
      <c r="O33" s="11">
        <f t="shared" si="3"/>
        <v>1694.6100000000001</v>
      </c>
    </row>
    <row r="34" spans="1:15" s="12" customFormat="1" ht="30" customHeight="1">
      <c r="A34" s="10" t="s">
        <v>27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/>
      <c r="O34" s="11">
        <f t="shared" si="3"/>
        <v>0</v>
      </c>
    </row>
    <row r="35" spans="1:15" s="12" customFormat="1" ht="30" customHeight="1">
      <c r="A35" s="10" t="s">
        <v>28</v>
      </c>
      <c r="B35" s="11">
        <f>488000-25000</f>
        <v>463000</v>
      </c>
      <c r="C35" s="11">
        <v>53307.53</v>
      </c>
      <c r="D35" s="11">
        <v>34639</v>
      </c>
      <c r="E35" s="11">
        <v>26850.7</v>
      </c>
      <c r="F35" s="11">
        <v>26073.34</v>
      </c>
      <c r="G35" s="11">
        <v>11863.27</v>
      </c>
      <c r="H35" s="11">
        <v>15953.78</v>
      </c>
      <c r="I35" s="11">
        <v>11044.23</v>
      </c>
      <c r="J35" s="11">
        <v>58146.33</v>
      </c>
      <c r="K35" s="11">
        <v>10000</v>
      </c>
      <c r="L35" s="11">
        <v>15964.94</v>
      </c>
      <c r="M35" s="11">
        <v>33765.86</v>
      </c>
      <c r="N35" s="11"/>
      <c r="O35" s="11">
        <f t="shared" si="3"/>
        <v>297608.98</v>
      </c>
    </row>
    <row r="36" spans="1:15" s="12" customFormat="1" ht="25.5" customHeight="1">
      <c r="A36" s="16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7"/>
      <c r="N36" s="17"/>
      <c r="O36" s="19"/>
    </row>
    <row r="37" spans="1:15" s="21" customFormat="1" ht="25.5" customHeight="1">
      <c r="A37" s="6" t="s">
        <v>44</v>
      </c>
      <c r="B37" s="20">
        <f aca="true" t="shared" si="4" ref="B37:O37">SUM(B38:B43)</f>
        <v>9415556.74</v>
      </c>
      <c r="C37" s="20">
        <f t="shared" si="4"/>
        <v>0</v>
      </c>
      <c r="D37" s="20">
        <f t="shared" si="4"/>
        <v>0</v>
      </c>
      <c r="E37" s="20">
        <f t="shared" si="4"/>
        <v>0</v>
      </c>
      <c r="F37" s="20">
        <f t="shared" si="4"/>
        <v>0</v>
      </c>
      <c r="G37" s="20">
        <f t="shared" si="4"/>
        <v>0</v>
      </c>
      <c r="H37" s="20">
        <f t="shared" si="4"/>
        <v>24630</v>
      </c>
      <c r="I37" s="20">
        <f t="shared" si="4"/>
        <v>8550</v>
      </c>
      <c r="J37" s="20">
        <f t="shared" si="4"/>
        <v>7918</v>
      </c>
      <c r="K37" s="20">
        <f t="shared" si="4"/>
        <v>15449</v>
      </c>
      <c r="L37" s="20">
        <f t="shared" si="4"/>
        <v>10660</v>
      </c>
      <c r="M37" s="20">
        <f t="shared" si="4"/>
        <v>241490.31</v>
      </c>
      <c r="N37" s="20">
        <f t="shared" si="4"/>
        <v>0</v>
      </c>
      <c r="O37" s="20">
        <f t="shared" si="4"/>
        <v>308697.31</v>
      </c>
    </row>
    <row r="38" spans="1:15" s="12" customFormat="1" ht="30" customHeight="1">
      <c r="A38" s="10" t="s">
        <v>45</v>
      </c>
      <c r="B38" s="11">
        <v>5000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/>
      <c r="O38" s="11">
        <f aca="true" t="shared" si="5" ref="O38:O43">SUM(C38:N38)</f>
        <v>0</v>
      </c>
    </row>
    <row r="39" spans="1:15" s="12" customFormat="1" ht="30" customHeight="1">
      <c r="A39" s="10" t="s">
        <v>46</v>
      </c>
      <c r="B39" s="11">
        <v>275090.31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7918</v>
      </c>
      <c r="K39" s="11">
        <v>0</v>
      </c>
      <c r="L39" s="11">
        <v>0</v>
      </c>
      <c r="M39" s="11">
        <v>160129.9</v>
      </c>
      <c r="N39" s="11"/>
      <c r="O39" s="11">
        <f t="shared" si="5"/>
        <v>168047.9</v>
      </c>
    </row>
    <row r="40" spans="1:15" s="12" customFormat="1" ht="30" customHeight="1">
      <c r="A40" s="10" t="s">
        <v>47</v>
      </c>
      <c r="B40" s="11">
        <f>2052219.81+38000</f>
        <v>2090219.81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42378.21</v>
      </c>
      <c r="N40" s="11"/>
      <c r="O40" s="11">
        <f t="shared" si="5"/>
        <v>42378.21</v>
      </c>
    </row>
    <row r="41" spans="1:15" s="12" customFormat="1" ht="30" customHeight="1">
      <c r="A41" s="10" t="s">
        <v>48</v>
      </c>
      <c r="B41" s="11">
        <f>2232246.62+1200000</f>
        <v>3432246.62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24630</v>
      </c>
      <c r="I41" s="11">
        <v>8550</v>
      </c>
      <c r="J41" s="11">
        <v>0</v>
      </c>
      <c r="K41" s="11">
        <v>15449</v>
      </c>
      <c r="L41" s="11">
        <v>10660</v>
      </c>
      <c r="M41" s="11">
        <v>38982.2</v>
      </c>
      <c r="N41" s="11"/>
      <c r="O41" s="11">
        <f t="shared" si="5"/>
        <v>98271.2</v>
      </c>
    </row>
    <row r="42" spans="1:15" s="12" customFormat="1" ht="30" customHeight="1">
      <c r="A42" s="10" t="s">
        <v>49</v>
      </c>
      <c r="B42" s="11">
        <f>301000+3312000</f>
        <v>3613000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7">
        <v>0</v>
      </c>
      <c r="N42" s="17"/>
      <c r="O42" s="11">
        <f t="shared" si="5"/>
        <v>0</v>
      </c>
    </row>
    <row r="43" spans="1:15" s="12" customFormat="1" ht="30" customHeight="1">
      <c r="A43" s="10" t="s">
        <v>27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7">
        <v>0</v>
      </c>
      <c r="N43" s="17"/>
      <c r="O43" s="11">
        <f t="shared" si="5"/>
        <v>0</v>
      </c>
    </row>
    <row r="44" spans="1:15" s="12" customFormat="1" ht="25.5" customHeight="1">
      <c r="A44" s="16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7"/>
      <c r="N44" s="17"/>
      <c r="O44" s="19"/>
    </row>
    <row r="45" spans="1:15" s="24" customFormat="1" ht="25.5" customHeight="1">
      <c r="A45" s="22" t="s">
        <v>50</v>
      </c>
      <c r="B45" s="23">
        <f aca="true" t="shared" si="6" ref="B45:O45">B37+B20+B7</f>
        <v>240814352.64</v>
      </c>
      <c r="C45" s="23">
        <f t="shared" si="6"/>
        <v>16345926.730000002</v>
      </c>
      <c r="D45" s="23">
        <f t="shared" si="6"/>
        <v>14162137.909999998</v>
      </c>
      <c r="E45" s="23">
        <f t="shared" si="6"/>
        <v>14059688.959999999</v>
      </c>
      <c r="F45" s="23">
        <f t="shared" si="6"/>
        <v>13189785.209999999</v>
      </c>
      <c r="G45" s="23">
        <f t="shared" si="6"/>
        <v>13829088.53</v>
      </c>
      <c r="H45" s="23">
        <f t="shared" si="6"/>
        <v>15955617.129999999</v>
      </c>
      <c r="I45" s="23">
        <f t="shared" si="6"/>
        <v>17616611.599999998</v>
      </c>
      <c r="J45" s="23">
        <f t="shared" si="6"/>
        <v>14522629.61</v>
      </c>
      <c r="K45" s="23">
        <f t="shared" si="6"/>
        <v>8676242.76</v>
      </c>
      <c r="L45" s="23">
        <f t="shared" si="6"/>
        <v>29688685.200000003</v>
      </c>
      <c r="M45" s="23">
        <f t="shared" si="6"/>
        <v>28587362.629999995</v>
      </c>
      <c r="N45" s="23">
        <f t="shared" si="6"/>
        <v>0</v>
      </c>
      <c r="O45" s="23">
        <f t="shared" si="6"/>
        <v>186633776.26999998</v>
      </c>
    </row>
    <row r="46" spans="1:15" ht="15">
      <c r="A46" s="24" t="s">
        <v>51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5"/>
    </row>
    <row r="47" spans="1:15" ht="15">
      <c r="A47" s="24" t="s">
        <v>52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5"/>
    </row>
    <row r="48" spans="1:15" ht="15">
      <c r="A48" s="24"/>
      <c r="B48" s="25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</row>
    <row r="49" spans="1:15" ht="15">
      <c r="A49" s="24"/>
      <c r="B49" s="25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</row>
    <row r="50" spans="1:15" ht="1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</row>
    <row r="51" spans="1:15" ht="1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</row>
    <row r="52" spans="1:15" ht="15.75">
      <c r="A52" s="37" t="s">
        <v>53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</row>
    <row r="53" spans="1:15" ht="15.7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6"/>
    </row>
    <row r="54" spans="1:15" ht="15" customHeight="1">
      <c r="A54" s="35" t="s">
        <v>2</v>
      </c>
      <c r="B54" s="35" t="s">
        <v>3</v>
      </c>
      <c r="C54" s="36" t="s">
        <v>4</v>
      </c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</row>
    <row r="55" spans="1:15" ht="15.75">
      <c r="A55" s="35"/>
      <c r="B55" s="35"/>
      <c r="C55" s="3" t="s">
        <v>5</v>
      </c>
      <c r="D55" s="3" t="s">
        <v>6</v>
      </c>
      <c r="E55" s="3" t="s">
        <v>7</v>
      </c>
      <c r="F55" s="3" t="s">
        <v>8</v>
      </c>
      <c r="G55" s="3" t="s">
        <v>9</v>
      </c>
      <c r="H55" s="3" t="s">
        <v>10</v>
      </c>
      <c r="I55" s="3" t="s">
        <v>11</v>
      </c>
      <c r="J55" s="3" t="s">
        <v>12</v>
      </c>
      <c r="K55" s="3" t="s">
        <v>13</v>
      </c>
      <c r="L55" s="3" t="s">
        <v>14</v>
      </c>
      <c r="M55" s="3" t="s">
        <v>15</v>
      </c>
      <c r="N55" s="3" t="s">
        <v>16</v>
      </c>
      <c r="O55" s="4" t="s">
        <v>17</v>
      </c>
    </row>
    <row r="56" spans="1:15" ht="15.75">
      <c r="A56" s="6" t="s">
        <v>30</v>
      </c>
      <c r="B56" s="27">
        <f>SUM(B57:B72)</f>
        <v>1178000</v>
      </c>
      <c r="C56" s="27">
        <f aca="true" t="shared" si="7" ref="C56:O56">SUM(C57:C70)</f>
        <v>78.6</v>
      </c>
      <c r="D56" s="27">
        <f t="shared" si="7"/>
        <v>0</v>
      </c>
      <c r="E56" s="27">
        <f t="shared" si="7"/>
        <v>0</v>
      </c>
      <c r="F56" s="27">
        <f t="shared" si="7"/>
        <v>0</v>
      </c>
      <c r="G56" s="27">
        <f t="shared" si="7"/>
        <v>0</v>
      </c>
      <c r="H56" s="27">
        <f t="shared" si="7"/>
        <v>90</v>
      </c>
      <c r="I56" s="27">
        <f t="shared" si="7"/>
        <v>0</v>
      </c>
      <c r="J56" s="27">
        <f t="shared" si="7"/>
        <v>0</v>
      </c>
      <c r="K56" s="27">
        <f t="shared" si="7"/>
        <v>0</v>
      </c>
      <c r="L56" s="27">
        <f t="shared" si="7"/>
        <v>0</v>
      </c>
      <c r="M56" s="27">
        <f t="shared" si="7"/>
        <v>0</v>
      </c>
      <c r="N56" s="27">
        <f t="shared" si="7"/>
        <v>0</v>
      </c>
      <c r="O56" s="27">
        <f t="shared" si="7"/>
        <v>168.6</v>
      </c>
    </row>
    <row r="57" spans="1:15" ht="30" customHeight="1">
      <c r="A57" s="10" t="s">
        <v>31</v>
      </c>
      <c r="B57" s="28">
        <v>0</v>
      </c>
      <c r="C57" s="28">
        <v>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/>
      <c r="O57" s="28">
        <f aca="true" t="shared" si="8" ref="O57:O70">SUM(C57:N57)</f>
        <v>0</v>
      </c>
    </row>
    <row r="58" spans="1:15" ht="30" customHeight="1">
      <c r="A58" s="10" t="s">
        <v>32</v>
      </c>
      <c r="B58" s="28">
        <v>2000</v>
      </c>
      <c r="C58" s="28">
        <v>0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/>
      <c r="O58" s="28">
        <f t="shared" si="8"/>
        <v>0</v>
      </c>
    </row>
    <row r="59" spans="1:15" ht="30" customHeight="1">
      <c r="A59" s="10" t="s">
        <v>33</v>
      </c>
      <c r="B59" s="28">
        <v>0</v>
      </c>
      <c r="C59" s="28">
        <v>0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/>
      <c r="O59" s="28">
        <f t="shared" si="8"/>
        <v>0</v>
      </c>
    </row>
    <row r="60" spans="1:15" ht="30" customHeight="1">
      <c r="A60" s="10" t="s">
        <v>34</v>
      </c>
      <c r="B60" s="28">
        <v>220000</v>
      </c>
      <c r="C60" s="28">
        <v>0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/>
      <c r="O60" s="28">
        <f t="shared" si="8"/>
        <v>0</v>
      </c>
    </row>
    <row r="61" spans="1:15" ht="30" customHeight="1">
      <c r="A61" s="10" t="s">
        <v>35</v>
      </c>
      <c r="B61" s="28">
        <v>5000</v>
      </c>
      <c r="C61" s="28">
        <v>0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/>
      <c r="O61" s="28">
        <f t="shared" si="8"/>
        <v>0</v>
      </c>
    </row>
    <row r="62" spans="1:15" ht="30" customHeight="1">
      <c r="A62" s="10" t="s">
        <v>36</v>
      </c>
      <c r="B62" s="28">
        <v>0</v>
      </c>
      <c r="C62" s="28">
        <v>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/>
      <c r="O62" s="28">
        <f t="shared" si="8"/>
        <v>0</v>
      </c>
    </row>
    <row r="63" spans="1:15" ht="30" customHeight="1">
      <c r="A63" s="10" t="s">
        <v>37</v>
      </c>
      <c r="B63" s="28">
        <v>0</v>
      </c>
      <c r="C63" s="28">
        <v>0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/>
      <c r="O63" s="28">
        <f t="shared" si="8"/>
        <v>0</v>
      </c>
    </row>
    <row r="64" spans="1:15" ht="30" customHeight="1">
      <c r="A64" s="10" t="s">
        <v>38</v>
      </c>
      <c r="B64" s="28">
        <v>0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/>
      <c r="O64" s="28">
        <f t="shared" si="8"/>
        <v>0</v>
      </c>
    </row>
    <row r="65" spans="1:15" ht="30" customHeight="1">
      <c r="A65" s="10" t="s">
        <v>39</v>
      </c>
      <c r="B65" s="28">
        <v>90000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/>
      <c r="O65" s="28">
        <f t="shared" si="8"/>
        <v>0</v>
      </c>
    </row>
    <row r="66" spans="1:15" ht="30" customHeight="1">
      <c r="A66" s="10" t="s">
        <v>46</v>
      </c>
      <c r="B66" s="28">
        <v>847000</v>
      </c>
      <c r="C66" s="28">
        <v>78.6</v>
      </c>
      <c r="D66" s="28">
        <v>0</v>
      </c>
      <c r="E66" s="28">
        <v>0</v>
      </c>
      <c r="F66" s="28">
        <v>0</v>
      </c>
      <c r="G66" s="28">
        <v>0</v>
      </c>
      <c r="H66" s="28">
        <v>90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/>
      <c r="O66" s="28">
        <f t="shared" si="8"/>
        <v>168.6</v>
      </c>
    </row>
    <row r="67" spans="1:15" ht="30" customHeight="1">
      <c r="A67" s="10" t="s">
        <v>42</v>
      </c>
      <c r="B67" s="28">
        <v>2000</v>
      </c>
      <c r="C67" s="28">
        <v>0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/>
      <c r="O67" s="28">
        <f t="shared" si="8"/>
        <v>0</v>
      </c>
    </row>
    <row r="68" spans="1:15" ht="30" customHeight="1">
      <c r="A68" s="10" t="s">
        <v>54</v>
      </c>
      <c r="B68" s="28">
        <v>10000</v>
      </c>
      <c r="C68" s="28">
        <v>0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/>
      <c r="O68" s="28">
        <f t="shared" si="8"/>
        <v>0</v>
      </c>
    </row>
    <row r="69" spans="1:15" ht="30" customHeight="1">
      <c r="A69" s="10" t="s">
        <v>27</v>
      </c>
      <c r="B69" s="28">
        <v>0</v>
      </c>
      <c r="C69" s="28">
        <v>0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/>
      <c r="O69" s="28">
        <f t="shared" si="8"/>
        <v>0</v>
      </c>
    </row>
    <row r="70" spans="1:15" ht="30" customHeight="1">
      <c r="A70" s="10" t="s">
        <v>28</v>
      </c>
      <c r="B70" s="28">
        <v>2000</v>
      </c>
      <c r="C70" s="28">
        <v>0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/>
      <c r="O70" s="28">
        <f t="shared" si="8"/>
        <v>0</v>
      </c>
    </row>
    <row r="71" spans="1:15" ht="15.75">
      <c r="A71" s="10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11"/>
      <c r="M71" s="17"/>
      <c r="N71" s="17"/>
      <c r="O71" s="19"/>
    </row>
    <row r="72" spans="1:15" ht="15.75">
      <c r="A72" s="16"/>
      <c r="B72" s="28"/>
      <c r="C72" s="28"/>
      <c r="D72" s="28"/>
      <c r="E72" s="28"/>
      <c r="F72" s="11"/>
      <c r="G72" s="11"/>
      <c r="H72" s="11"/>
      <c r="I72" s="11"/>
      <c r="J72" s="11"/>
      <c r="K72" s="11"/>
      <c r="L72" s="11"/>
      <c r="M72" s="17"/>
      <c r="N72" s="17"/>
      <c r="O72" s="19"/>
    </row>
    <row r="73" spans="1:15" ht="15.75">
      <c r="A73" s="6" t="s">
        <v>44</v>
      </c>
      <c r="B73" s="29">
        <f aca="true" t="shared" si="9" ref="B73:O73">SUM(B74:B79)</f>
        <v>424000</v>
      </c>
      <c r="C73" s="29">
        <f t="shared" si="9"/>
        <v>0</v>
      </c>
      <c r="D73" s="29">
        <f t="shared" si="9"/>
        <v>0</v>
      </c>
      <c r="E73" s="29">
        <f t="shared" si="9"/>
        <v>0</v>
      </c>
      <c r="F73" s="29">
        <f t="shared" si="9"/>
        <v>0</v>
      </c>
      <c r="G73" s="29">
        <f t="shared" si="9"/>
        <v>0</v>
      </c>
      <c r="H73" s="29">
        <f t="shared" si="9"/>
        <v>0</v>
      </c>
      <c r="I73" s="29">
        <f t="shared" si="9"/>
        <v>0</v>
      </c>
      <c r="J73" s="29">
        <f t="shared" si="9"/>
        <v>0</v>
      </c>
      <c r="K73" s="29">
        <f t="shared" si="9"/>
        <v>0</v>
      </c>
      <c r="L73" s="29">
        <f t="shared" si="9"/>
        <v>0</v>
      </c>
      <c r="M73" s="29">
        <f t="shared" si="9"/>
        <v>0</v>
      </c>
      <c r="N73" s="29">
        <f t="shared" si="9"/>
        <v>0</v>
      </c>
      <c r="O73" s="29">
        <f t="shared" si="9"/>
        <v>0</v>
      </c>
    </row>
    <row r="74" spans="1:15" ht="32.25" customHeight="1">
      <c r="A74" s="10" t="s">
        <v>55</v>
      </c>
      <c r="B74" s="28">
        <v>0</v>
      </c>
      <c r="C74" s="28">
        <v>0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/>
      <c r="O74" s="28">
        <f aca="true" t="shared" si="10" ref="O74:O79">SUM(C74:N74)</f>
        <v>0</v>
      </c>
    </row>
    <row r="75" spans="1:15" ht="32.25" customHeight="1">
      <c r="A75" s="10" t="s">
        <v>45</v>
      </c>
      <c r="B75" s="28">
        <v>0</v>
      </c>
      <c r="C75" s="28">
        <v>0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/>
      <c r="O75" s="28">
        <f t="shared" si="10"/>
        <v>0</v>
      </c>
    </row>
    <row r="76" spans="1:15" ht="30" customHeight="1">
      <c r="A76" s="10" t="s">
        <v>47</v>
      </c>
      <c r="B76" s="28">
        <v>264000</v>
      </c>
      <c r="C76" s="28">
        <v>0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/>
      <c r="O76" s="28">
        <f t="shared" si="10"/>
        <v>0</v>
      </c>
    </row>
    <row r="77" spans="1:15" ht="30" customHeight="1">
      <c r="A77" s="10" t="s">
        <v>48</v>
      </c>
      <c r="B77" s="28">
        <v>60000</v>
      </c>
      <c r="C77" s="28">
        <v>0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/>
      <c r="O77" s="28">
        <f t="shared" si="10"/>
        <v>0</v>
      </c>
    </row>
    <row r="78" spans="1:15" ht="30" customHeight="1">
      <c r="A78" s="10" t="s">
        <v>49</v>
      </c>
      <c r="B78" s="28">
        <v>100000</v>
      </c>
      <c r="C78" s="28">
        <v>0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/>
      <c r="O78" s="28">
        <f t="shared" si="10"/>
        <v>0</v>
      </c>
    </row>
    <row r="79" spans="1:15" ht="30" customHeight="1">
      <c r="A79" s="10" t="s">
        <v>27</v>
      </c>
      <c r="B79" s="28">
        <v>0</v>
      </c>
      <c r="C79" s="28">
        <v>0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/>
      <c r="N79" s="28"/>
      <c r="O79" s="28">
        <f t="shared" si="10"/>
        <v>0</v>
      </c>
    </row>
    <row r="80" spans="1:15" ht="15.75">
      <c r="A80" s="22" t="s">
        <v>50</v>
      </c>
      <c r="B80" s="30">
        <f aca="true" t="shared" si="11" ref="B80:O80">B73+B56</f>
        <v>1602000</v>
      </c>
      <c r="C80" s="30">
        <f t="shared" si="11"/>
        <v>78.6</v>
      </c>
      <c r="D80" s="30">
        <f t="shared" si="11"/>
        <v>0</v>
      </c>
      <c r="E80" s="30">
        <f t="shared" si="11"/>
        <v>0</v>
      </c>
      <c r="F80" s="30">
        <f t="shared" si="11"/>
        <v>0</v>
      </c>
      <c r="G80" s="30">
        <f t="shared" si="11"/>
        <v>0</v>
      </c>
      <c r="H80" s="30">
        <f t="shared" si="11"/>
        <v>90</v>
      </c>
      <c r="I80" s="30">
        <f t="shared" si="11"/>
        <v>0</v>
      </c>
      <c r="J80" s="30">
        <f t="shared" si="11"/>
        <v>0</v>
      </c>
      <c r="K80" s="30">
        <f t="shared" si="11"/>
        <v>0</v>
      </c>
      <c r="L80" s="30">
        <f t="shared" si="11"/>
        <v>0</v>
      </c>
      <c r="M80" s="30">
        <f t="shared" si="11"/>
        <v>0</v>
      </c>
      <c r="N80" s="30">
        <f t="shared" si="11"/>
        <v>0</v>
      </c>
      <c r="O80" s="30">
        <f t="shared" si="11"/>
        <v>168.6</v>
      </c>
    </row>
    <row r="81" ht="14.25">
      <c r="A81" s="31" t="s">
        <v>51</v>
      </c>
    </row>
    <row r="82" ht="15">
      <c r="A82" s="24" t="s">
        <v>56</v>
      </c>
    </row>
    <row r="83" ht="15">
      <c r="A83" s="24"/>
    </row>
    <row r="84" ht="14.25">
      <c r="A84" t="s">
        <v>57</v>
      </c>
    </row>
  </sheetData>
  <sheetProtection selectLockedCells="1" selectUnlockedCells="1"/>
  <mergeCells count="11">
    <mergeCell ref="A52:O52"/>
    <mergeCell ref="A54:A55"/>
    <mergeCell ref="B54:B55"/>
    <mergeCell ref="C54:O54"/>
    <mergeCell ref="A2:E2"/>
    <mergeCell ref="F2:J2"/>
    <mergeCell ref="K2:O2"/>
    <mergeCell ref="A3:O3"/>
    <mergeCell ref="A5:A6"/>
    <mergeCell ref="B5:B6"/>
    <mergeCell ref="C5:O5"/>
  </mergeCells>
  <printOptions horizontalCentered="1"/>
  <pageMargins left="0.15763888888888888" right="0.43333333333333335" top="0.31527777777777777" bottom="0.5118055555555555" header="0.5118055555555555" footer="0.5118055555555555"/>
  <pageSetup firstPageNumber="1" useFirstPageNumber="1" fitToHeight="1" fitToWidth="1" horizontalDpi="300" verticalDpi="300" orientation="portrait" pageOrder="overThenDown" paperSize="9" scale="31" r:id="rId2"/>
  <headerFooter alignWithMargins="0">
    <oddFooter>&amp;CPágina &amp;P de &amp;N</oddFooter>
  </headerFooter>
  <rowBreaks count="1" manualBreakCount="1">
    <brk id="3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Clilson Castro Viana</cp:lastModifiedBy>
  <cp:lastPrinted>2017-12-12T13:59:35Z</cp:lastPrinted>
  <dcterms:modified xsi:type="dcterms:W3CDTF">2017-12-12T13:59:42Z</dcterms:modified>
  <cp:category/>
  <cp:version/>
  <cp:contentType/>
  <cp:contentStatus/>
</cp:coreProperties>
</file>