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talhamento_das_despesas" sheetId="1" r:id="rId1"/>
  </sheets>
  <definedNames>
    <definedName name="_xlnm.Print_Area" localSheetId="0">'detalhamento_das_despesas'!$A$1:$O$92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<sst xmlns="http://schemas.openxmlformats.org/spreadsheetml/2006/main" count="103" uniqueCount="61">
  <si>
    <t>JULHO/2018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</si>
  <si>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</si>
  <si>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</si>
  <si>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</si>
  <si>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</si>
  <si>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</si>
  <si>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</si>
  <si>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</si>
  <si>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</si>
  <si>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</si>
  <si>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</si>
  <si>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</si>
  <si>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</si>
  <si>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</si>
  <si>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</si>
  <si>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</si>
  <si>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</si>
  <si>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</si>
  <si>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</si>
  <si>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</si>
  <si>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</si>
  <si>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</si>
  <si>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</si>
  <si>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</si>
  <si>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</si>
  <si>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</si>
  <si>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</si>
  <si>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</si>
  <si>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</si>
  <si>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</si>
  <si>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</si>
  <si>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</si>
  <si>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</si>
  <si>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</si>
  <si>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</si>
  <si>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</si>
  <si>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</si>
  <si>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</si>
  <si>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</si>
  <si>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</si>
  <si>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</si>
  <si>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</si>
  <si>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</si>
  <si>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</si>
  <si>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</si>
  <si>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</si>
  <si>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</si>
  <si>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</si>
  <si>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</si>
  <si>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</si>
  <si>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</si>
  <si>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</si>
  <si>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</si>
  <si>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</si>
  <si>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</si>
  <si>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</si>
  <si>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 06/08/2018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</si>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</sst>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40" borderId="12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 wrapText="1"/>
    </xf>
    <xf numFmtId="4" fontId="19" fillId="40" borderId="12" xfId="0" applyNumberFormat="1" applyFont="1" applyFill="1" applyBorder="1" applyAlignment="1">
      <alignment horizontal="right" vertical="center" wrapText="1"/>
    </xf>
    <xf numFmtId="4" fontId="19" fillId="4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="70" zoomScaleNormal="70" zoomScalePageLayoutView="0" workbookViewId="0" topLeftCell="A1">
      <pane xSplit="1" topLeftCell="G1" activePane="topRight" state="frozen"/>
      <selection pane="topLeft" activeCell="A56" sqref="A56"/>
      <selection pane="topRight" activeCell="I61" sqref="I61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 t="s">
        <v>0</v>
      </c>
      <c r="L2" s="36"/>
      <c r="M2" s="36"/>
      <c r="N2" s="36"/>
      <c r="O2" s="36"/>
    </row>
    <row r="3" spans="1:15" ht="28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0.5" customHeight="1">
      <c r="O4" s="1"/>
    </row>
    <row r="5" spans="1:15" ht="25.5" customHeight="1">
      <c r="A5" s="38" t="s">
        <v>2</v>
      </c>
      <c r="B5" s="38" t="s">
        <v>3</v>
      </c>
      <c r="C5" s="39" t="s">
        <v>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25.5" customHeight="1">
      <c r="A6" s="38"/>
      <c r="B6" s="38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>SUM(B8:B19)</f>
        <v>250038000</v>
      </c>
      <c r="C7" s="7">
        <f aca="true" t="shared" si="0" ref="C7:O7">SUM(C8:C18)</f>
        <v>16527573.38</v>
      </c>
      <c r="D7" s="7">
        <f t="shared" si="0"/>
        <v>7550849.34</v>
      </c>
      <c r="E7" s="7">
        <f t="shared" si="0"/>
        <v>12599711.409999996</v>
      </c>
      <c r="F7" s="7">
        <f t="shared" si="0"/>
        <v>33811980.080000006</v>
      </c>
      <c r="G7" s="7">
        <f t="shared" si="0"/>
        <v>21644467.62</v>
      </c>
      <c r="H7" s="7">
        <f t="shared" si="0"/>
        <v>15472267.239999998</v>
      </c>
      <c r="I7" s="7">
        <f t="shared" si="0"/>
        <v>67992384.51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175599233.57999998</v>
      </c>
      <c r="P7" s="8"/>
    </row>
    <row r="8" spans="1:15" s="12" customFormat="1" ht="30" customHeight="1">
      <c r="A8" s="10" t="s">
        <v>19</v>
      </c>
      <c r="B8" s="11">
        <v>17685000</v>
      </c>
      <c r="C8" s="11">
        <v>1786068.67</v>
      </c>
      <c r="D8" s="11">
        <v>1702289.54</v>
      </c>
      <c r="E8" s="11">
        <f>4069368.7-D8-C8</f>
        <v>581010.4900000002</v>
      </c>
      <c r="F8" s="11">
        <f>7888179.05-E8-D8-C8</f>
        <v>3818810.3499999996</v>
      </c>
      <c r="G8" s="11">
        <v>2035529.17</v>
      </c>
      <c r="H8" s="11">
        <v>2042529.38</v>
      </c>
      <c r="I8" s="11">
        <v>1842955.12</v>
      </c>
      <c r="J8" s="11"/>
      <c r="K8" s="11"/>
      <c r="L8" s="11"/>
      <c r="M8" s="11"/>
      <c r="N8" s="11"/>
      <c r="O8" s="11">
        <f aca="true" t="shared" si="1" ref="O8:O18">SUM(C8:N8)</f>
        <v>13809192.719999999</v>
      </c>
    </row>
    <row r="9" spans="1:15" s="12" customFormat="1" ht="30" customHeight="1">
      <c r="A9" s="10" t="s">
        <v>20</v>
      </c>
      <c r="B9" s="11">
        <v>8750000</v>
      </c>
      <c r="C9" s="11">
        <v>806961.24</v>
      </c>
      <c r="D9" s="11">
        <v>839455.13</v>
      </c>
      <c r="E9" s="11">
        <f>1967700.74-D9-C9</f>
        <v>321284.3699999999</v>
      </c>
      <c r="F9" s="11">
        <f>3769502.52-E9-D9-C9</f>
        <v>1801801.7800000005</v>
      </c>
      <c r="G9" s="11">
        <v>958965.74</v>
      </c>
      <c r="H9" s="11">
        <v>935658.89</v>
      </c>
      <c r="I9" s="11">
        <v>768561.44</v>
      </c>
      <c r="J9" s="11"/>
      <c r="K9" s="11"/>
      <c r="L9" s="11"/>
      <c r="M9" s="11"/>
      <c r="N9" s="11"/>
      <c r="O9" s="11">
        <f t="shared" si="1"/>
        <v>6432688.59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v>122993000</v>
      </c>
      <c r="C12" s="11">
        <v>11554034.88</v>
      </c>
      <c r="D12" s="11">
        <v>3989005.71</v>
      </c>
      <c r="E12" s="11">
        <f>24231627.47-D12-C12</f>
        <v>8688586.879999997</v>
      </c>
      <c r="F12" s="11">
        <f>41246105.84-E12-D12-C12</f>
        <v>17014478.370000005</v>
      </c>
      <c r="G12" s="11">
        <v>9892620.19</v>
      </c>
      <c r="H12" s="11">
        <v>11351361.57</v>
      </c>
      <c r="I12" s="11">
        <v>10637468.1</v>
      </c>
      <c r="J12" s="11"/>
      <c r="K12" s="11"/>
      <c r="L12" s="11"/>
      <c r="M12" s="11"/>
      <c r="N12" s="11"/>
      <c r="O12" s="11">
        <f t="shared" si="1"/>
        <v>73127555.7</v>
      </c>
    </row>
    <row r="13" spans="1:15" s="12" customFormat="1" ht="30" customHeight="1">
      <c r="A13" s="10" t="s">
        <v>24</v>
      </c>
      <c r="B13" s="11">
        <v>5901000</v>
      </c>
      <c r="C13" s="11">
        <v>36159.26</v>
      </c>
      <c r="D13" s="11">
        <v>97848.68</v>
      </c>
      <c r="E13" s="11">
        <f>216981.35-D13-C13</f>
        <v>82973.41</v>
      </c>
      <c r="F13" s="11">
        <f>287494.12-E13-D13-C13</f>
        <v>70512.76999999999</v>
      </c>
      <c r="G13" s="11">
        <v>77289.96</v>
      </c>
      <c r="H13" s="11">
        <v>74060.94</v>
      </c>
      <c r="I13" s="11">
        <v>79467.67</v>
      </c>
      <c r="J13" s="11"/>
      <c r="K13" s="11"/>
      <c r="L13" s="11"/>
      <c r="M13" s="11"/>
      <c r="N13" s="11"/>
      <c r="O13" s="11">
        <f t="shared" si="1"/>
        <v>518312.69</v>
      </c>
    </row>
    <row r="14" spans="1:15" s="15" customFormat="1" ht="30" customHeight="1">
      <c r="A14" s="13" t="s">
        <v>25</v>
      </c>
      <c r="B14" s="11">
        <v>6800000</v>
      </c>
      <c r="C14" s="14">
        <v>745452.06</v>
      </c>
      <c r="D14" s="14">
        <v>786208.62</v>
      </c>
      <c r="E14" s="14">
        <f>1531660.68-D14-C14</f>
        <v>0</v>
      </c>
      <c r="F14" s="11">
        <f>3312380.35-E14-D14-C14</f>
        <v>1780719.67</v>
      </c>
      <c r="G14" s="14">
        <v>900158.43</v>
      </c>
      <c r="H14" s="14">
        <v>1022173.78</v>
      </c>
      <c r="I14" s="14">
        <v>970858.93</v>
      </c>
      <c r="J14" s="14"/>
      <c r="K14" s="14"/>
      <c r="L14" s="14"/>
      <c r="M14" s="14"/>
      <c r="N14" s="14"/>
      <c r="O14" s="14">
        <f t="shared" si="1"/>
        <v>6205571.49</v>
      </c>
    </row>
    <row r="15" spans="1:15" s="12" customFormat="1" ht="30" customHeight="1">
      <c r="A15" s="10" t="s">
        <v>26</v>
      </c>
      <c r="B15" s="11">
        <v>1000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27</v>
      </c>
      <c r="B16" s="11">
        <f>9166000+55650000</f>
        <v>64816000</v>
      </c>
      <c r="C16" s="11">
        <v>1570100.1</v>
      </c>
      <c r="D16" s="11">
        <v>127197.84</v>
      </c>
      <c r="E16" s="11">
        <f>3626524.99-D16-C16</f>
        <v>1929227.0500000003</v>
      </c>
      <c r="F16" s="11">
        <f>5227065.51-E16-D16-C16</f>
        <v>1600540.5199999996</v>
      </c>
      <c r="G16" s="11">
        <v>58883.49</v>
      </c>
      <c r="H16" s="11">
        <v>0</v>
      </c>
      <c r="I16" s="11">
        <f>42963.53+53650109.72</f>
        <v>53693073.25</v>
      </c>
      <c r="J16" s="11"/>
      <c r="K16" s="11"/>
      <c r="L16" s="11"/>
      <c r="M16" s="11"/>
      <c r="N16" s="11"/>
      <c r="O16" s="14">
        <f t="shared" si="1"/>
        <v>58979022.25</v>
      </c>
    </row>
    <row r="17" spans="1:15" s="12" customFormat="1" ht="30" customHeight="1">
      <c r="A17" s="10" t="s">
        <v>28</v>
      </c>
      <c r="B17" s="11">
        <v>22010000</v>
      </c>
      <c r="C17" s="11">
        <v>28797.17</v>
      </c>
      <c r="D17" s="11">
        <v>8843.82</v>
      </c>
      <c r="E17" s="11">
        <f>1034270.2-D17-C17</f>
        <v>996629.21</v>
      </c>
      <c r="F17" s="11">
        <f>8759386.82-E17-D17-C17</f>
        <v>7725116.62</v>
      </c>
      <c r="G17" s="11">
        <v>7721020.64</v>
      </c>
      <c r="H17" s="11">
        <v>46482.68</v>
      </c>
      <c r="I17" s="11">
        <v>0</v>
      </c>
      <c r="J17" s="11"/>
      <c r="K17" s="11"/>
      <c r="L17" s="11"/>
      <c r="M17" s="11"/>
      <c r="N17" s="11"/>
      <c r="O17" s="11">
        <f t="shared" si="1"/>
        <v>16526890.14</v>
      </c>
    </row>
    <row r="18" spans="1:15" s="12" customFormat="1" ht="30" customHeight="1">
      <c r="A18" s="10" t="s">
        <v>29</v>
      </c>
      <c r="B18" s="11">
        <v>1080000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SUM(B21:B38)</f>
        <v>59886068.050000004</v>
      </c>
      <c r="C20" s="18">
        <f t="shared" si="2"/>
        <v>2492293.9499999997</v>
      </c>
      <c r="D20" s="18">
        <f t="shared" si="2"/>
        <v>1337223.8099999998</v>
      </c>
      <c r="E20" s="18">
        <f t="shared" si="2"/>
        <v>4317393.33</v>
      </c>
      <c r="F20" s="18">
        <f t="shared" si="2"/>
        <v>3139134.53</v>
      </c>
      <c r="G20" s="18">
        <f t="shared" si="2"/>
        <v>3735066.8</v>
      </c>
      <c r="H20" s="18">
        <f t="shared" si="2"/>
        <v>3630988.1399999997</v>
      </c>
      <c r="I20" s="18">
        <f t="shared" si="2"/>
        <v>15834177.53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>SUM(O21:O36)</f>
        <v>34486278.09</v>
      </c>
    </row>
    <row r="21" spans="1:15" s="12" customFormat="1" ht="30" customHeight="1">
      <c r="A21" s="10" t="s">
        <v>31</v>
      </c>
      <c r="B21" s="11">
        <v>1305000</v>
      </c>
      <c r="C21" s="11">
        <v>0</v>
      </c>
      <c r="D21" s="11">
        <v>0</v>
      </c>
      <c r="E21" s="11">
        <v>0</v>
      </c>
      <c r="F21" s="11">
        <v>0</v>
      </c>
      <c r="G21" s="11">
        <v>400000</v>
      </c>
      <c r="H21" s="11">
        <v>0</v>
      </c>
      <c r="I21" s="11">
        <v>200000</v>
      </c>
      <c r="J21" s="11"/>
      <c r="K21" s="11"/>
      <c r="L21" s="11"/>
      <c r="M21" s="11"/>
      <c r="N21" s="11"/>
      <c r="O21" s="11">
        <f aca="true" t="shared" si="3" ref="O21:O37">SUM(C21:N21)</f>
        <v>600000</v>
      </c>
    </row>
    <row r="22" spans="1:15" s="12" customFormat="1" ht="30" customHeight="1">
      <c r="A22" s="10" t="s">
        <v>32</v>
      </c>
      <c r="B22" s="11">
        <v>10001000</v>
      </c>
      <c r="C22" s="11">
        <v>1276259.74</v>
      </c>
      <c r="D22" s="11">
        <v>0</v>
      </c>
      <c r="E22" s="11">
        <f>3783354.28-D22-C22</f>
        <v>2507094.54</v>
      </c>
      <c r="F22" s="11">
        <f>5042150.56-E22-D22-C22</f>
        <v>1258796.2799999996</v>
      </c>
      <c r="G22" s="11">
        <v>1253580.46</v>
      </c>
      <c r="H22" s="11">
        <v>1269650.76</v>
      </c>
      <c r="I22" s="11">
        <v>17955.15</v>
      </c>
      <c r="J22" s="11"/>
      <c r="K22" s="11"/>
      <c r="L22" s="11"/>
      <c r="M22" s="11"/>
      <c r="N22" s="11"/>
      <c r="O22" s="11">
        <f t="shared" si="3"/>
        <v>7583336.93</v>
      </c>
    </row>
    <row r="23" spans="1:15" s="12" customFormat="1" ht="30" customHeight="1">
      <c r="A23" s="10" t="s">
        <v>33</v>
      </c>
      <c r="B23" s="11">
        <v>450000</v>
      </c>
      <c r="C23" s="11">
        <v>22378.41</v>
      </c>
      <c r="D23" s="11">
        <v>24701.7</v>
      </c>
      <c r="E23" s="11">
        <f>88869.06-D23-C23</f>
        <v>41788.95</v>
      </c>
      <c r="F23" s="11">
        <f>138184.52-E23-D23-C23</f>
        <v>49315.45999999999</v>
      </c>
      <c r="G23" s="11">
        <v>60125.5</v>
      </c>
      <c r="H23" s="11">
        <v>91338.49</v>
      </c>
      <c r="I23" s="11">
        <v>46951.04</v>
      </c>
      <c r="J23" s="11"/>
      <c r="K23" s="11"/>
      <c r="L23" s="11"/>
      <c r="M23" s="11"/>
      <c r="N23" s="11"/>
      <c r="O23" s="11">
        <f t="shared" si="3"/>
        <v>336599.55</v>
      </c>
    </row>
    <row r="24" spans="1:15" s="12" customFormat="1" ht="30" customHeight="1">
      <c r="A24" s="10" t="s">
        <v>34</v>
      </c>
      <c r="B24" s="11">
        <v>637633.5</v>
      </c>
      <c r="C24" s="11">
        <v>1000</v>
      </c>
      <c r="D24" s="11">
        <v>0</v>
      </c>
      <c r="E24" s="11">
        <f>23404.61-D24-C24</f>
        <v>22404.61</v>
      </c>
      <c r="F24" s="11">
        <f>85943.51-E24-D24-C24</f>
        <v>62538.899999999994</v>
      </c>
      <c r="G24" s="11">
        <v>57810</v>
      </c>
      <c r="H24" s="11">
        <v>8770</v>
      </c>
      <c r="I24" s="11">
        <v>41985.2</v>
      </c>
      <c r="J24" s="11"/>
      <c r="K24" s="11"/>
      <c r="L24" s="11"/>
      <c r="M24" s="11"/>
      <c r="N24" s="11"/>
      <c r="O24" s="11">
        <f t="shared" si="3"/>
        <v>194508.71000000002</v>
      </c>
    </row>
    <row r="25" spans="1:15" s="12" customFormat="1" ht="30" customHeight="1">
      <c r="A25" s="10" t="s">
        <v>35</v>
      </c>
      <c r="B25" s="11">
        <v>5000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/>
      <c r="K25" s="11"/>
      <c r="L25" s="11"/>
      <c r="M25" s="11"/>
      <c r="N25" s="11"/>
      <c r="O25" s="11">
        <f t="shared" si="3"/>
        <v>0</v>
      </c>
    </row>
    <row r="26" spans="1:15" s="12" customFormat="1" ht="30" customHeight="1">
      <c r="A26" s="10" t="s">
        <v>36</v>
      </c>
      <c r="B26" s="11">
        <v>15000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37</v>
      </c>
      <c r="B27" s="11">
        <v>480000</v>
      </c>
      <c r="C27" s="11">
        <v>0</v>
      </c>
      <c r="D27" s="11">
        <v>0</v>
      </c>
      <c r="E27" s="11">
        <v>25022.52</v>
      </c>
      <c r="F27" s="11">
        <v>0</v>
      </c>
      <c r="G27" s="11">
        <v>32666.17</v>
      </c>
      <c r="H27" s="11">
        <v>43440.96</v>
      </c>
      <c r="I27" s="11">
        <v>26082.83</v>
      </c>
      <c r="J27" s="11"/>
      <c r="K27" s="11"/>
      <c r="L27" s="11"/>
      <c r="M27" s="11"/>
      <c r="N27" s="11"/>
      <c r="O27" s="11">
        <f t="shared" si="3"/>
        <v>127212.48</v>
      </c>
    </row>
    <row r="28" spans="1:15" s="12" customFormat="1" ht="30" customHeight="1">
      <c r="A28" s="10" t="s">
        <v>38</v>
      </c>
      <c r="B28" s="11">
        <v>15000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39</v>
      </c>
      <c r="B29" s="11">
        <v>256750</v>
      </c>
      <c r="C29" s="11">
        <v>0</v>
      </c>
      <c r="D29" s="11">
        <v>702.8</v>
      </c>
      <c r="E29" s="11">
        <f>31978.06-D29-C29</f>
        <v>31275.260000000002</v>
      </c>
      <c r="F29" s="11">
        <f>47615.69-E29-D29-C29</f>
        <v>15637.630000000001</v>
      </c>
      <c r="G29" s="11">
        <v>15637.63</v>
      </c>
      <c r="H29" s="11">
        <v>0</v>
      </c>
      <c r="I29" s="11">
        <v>31275.26</v>
      </c>
      <c r="J29" s="11"/>
      <c r="K29" s="11"/>
      <c r="L29" s="11"/>
      <c r="M29" s="11"/>
      <c r="N29" s="11"/>
      <c r="O29" s="11">
        <f t="shared" si="3"/>
        <v>94528.58</v>
      </c>
    </row>
    <row r="30" spans="1:15" s="12" customFormat="1" ht="30" customHeight="1">
      <c r="A30" s="10" t="s">
        <v>40</v>
      </c>
      <c r="B30" s="11">
        <v>1275000</v>
      </c>
      <c r="C30" s="11">
        <v>0</v>
      </c>
      <c r="D30" s="11">
        <v>0</v>
      </c>
      <c r="E30" s="11">
        <f>114326.7-D30-C30</f>
        <v>114326.7</v>
      </c>
      <c r="F30" s="11">
        <f>114326.7-E30</f>
        <v>0</v>
      </c>
      <c r="G30" s="11">
        <v>113637.49</v>
      </c>
      <c r="H30" s="11">
        <v>227267.25</v>
      </c>
      <c r="I30" s="11">
        <v>228542.27</v>
      </c>
      <c r="J30" s="11"/>
      <c r="K30" s="11"/>
      <c r="L30" s="11"/>
      <c r="M30" s="11"/>
      <c r="N30" s="11"/>
      <c r="O30" s="11">
        <f t="shared" si="3"/>
        <v>683773.71</v>
      </c>
    </row>
    <row r="31" spans="1:15" s="12" customFormat="1" ht="30" customHeight="1">
      <c r="A31" s="10" t="s">
        <v>41</v>
      </c>
      <c r="B31" s="11">
        <v>7655211.57</v>
      </c>
      <c r="C31" s="11">
        <v>9746.68</v>
      </c>
      <c r="D31" s="11">
        <v>150240.15</v>
      </c>
      <c r="E31" s="11">
        <f>546017.58-D31-C31</f>
        <v>386030.74999999994</v>
      </c>
      <c r="F31" s="11">
        <f>955432.35-E31-D31-C31</f>
        <v>409414.7700000001</v>
      </c>
      <c r="G31" s="11">
        <v>364081.66</v>
      </c>
      <c r="H31" s="11">
        <v>385568.79</v>
      </c>
      <c r="I31" s="11">
        <v>596588.19</v>
      </c>
      <c r="J31" s="11"/>
      <c r="K31" s="11"/>
      <c r="L31" s="11"/>
      <c r="M31" s="11"/>
      <c r="N31" s="11"/>
      <c r="O31" s="14">
        <f t="shared" si="3"/>
        <v>2301670.99</v>
      </c>
    </row>
    <row r="32" spans="1:15" s="12" customFormat="1" ht="30" customHeight="1">
      <c r="A32" s="10" t="s">
        <v>42</v>
      </c>
      <c r="B32" s="11">
        <v>2832080.55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/>
      <c r="K32" s="11"/>
      <c r="L32" s="11"/>
      <c r="M32" s="11"/>
      <c r="N32" s="11"/>
      <c r="O32" s="14">
        <f t="shared" si="3"/>
        <v>0</v>
      </c>
    </row>
    <row r="33" spans="1:15" s="12" customFormat="1" ht="30" customHeight="1">
      <c r="A33" s="10" t="s">
        <v>43</v>
      </c>
      <c r="B33" s="11">
        <v>13000000</v>
      </c>
      <c r="C33" s="11">
        <v>1178563.72</v>
      </c>
      <c r="D33" s="11">
        <v>1158240.98</v>
      </c>
      <c r="E33" s="11">
        <f>3515445.62-D33-C33</f>
        <v>1178640.9200000002</v>
      </c>
      <c r="F33" s="11">
        <f>4741509.36-E33-D33-C33</f>
        <v>1226063.7400000005</v>
      </c>
      <c r="G33" s="11">
        <v>1191545.59</v>
      </c>
      <c r="H33" s="11">
        <v>1184204.72</v>
      </c>
      <c r="I33" s="19">
        <v>1185759.75</v>
      </c>
      <c r="J33" s="11"/>
      <c r="K33" s="11"/>
      <c r="L33" s="11"/>
      <c r="M33" s="11"/>
      <c r="N33" s="11"/>
      <c r="O33" s="14">
        <f t="shared" si="3"/>
        <v>8303019.42</v>
      </c>
    </row>
    <row r="34" spans="1:15" s="12" customFormat="1" ht="30" customHeight="1">
      <c r="A34" s="10" t="s">
        <v>44</v>
      </c>
      <c r="B34" s="11">
        <v>55000</v>
      </c>
      <c r="C34" s="11">
        <v>579.28</v>
      </c>
      <c r="D34" s="11">
        <v>0</v>
      </c>
      <c r="E34" s="11">
        <f>629.28-D34-C34</f>
        <v>50</v>
      </c>
      <c r="F34" s="11">
        <f>2468.28-E34-D34-C34</f>
        <v>1839.0000000000002</v>
      </c>
      <c r="G34" s="11">
        <v>0</v>
      </c>
      <c r="H34" s="11">
        <v>1600</v>
      </c>
      <c r="I34" s="20">
        <v>677.34</v>
      </c>
      <c r="J34" s="11"/>
      <c r="K34" s="11"/>
      <c r="L34" s="11"/>
      <c r="M34" s="11"/>
      <c r="N34" s="11"/>
      <c r="O34" s="11">
        <f t="shared" si="3"/>
        <v>4745.62</v>
      </c>
    </row>
    <row r="35" spans="1:15" s="12" customFormat="1" ht="30" customHeight="1">
      <c r="A35" s="10" t="s">
        <v>27</v>
      </c>
      <c r="B35" s="11">
        <v>7392.43</v>
      </c>
      <c r="C35" s="11">
        <v>88.43</v>
      </c>
      <c r="D35" s="11">
        <v>0</v>
      </c>
      <c r="E35" s="11">
        <v>0</v>
      </c>
      <c r="F35" s="11">
        <v>0</v>
      </c>
      <c r="G35" s="11">
        <v>0</v>
      </c>
      <c r="H35" s="11">
        <v>3304</v>
      </c>
      <c r="I35" s="11">
        <v>0</v>
      </c>
      <c r="J35" s="11"/>
      <c r="K35" s="11"/>
      <c r="L35" s="11"/>
      <c r="M35" s="11"/>
      <c r="N35" s="11"/>
      <c r="O35" s="11">
        <f t="shared" si="3"/>
        <v>3392.43</v>
      </c>
    </row>
    <row r="36" spans="1:15" s="12" customFormat="1" ht="30" customHeight="1">
      <c r="A36" s="10" t="s">
        <v>28</v>
      </c>
      <c r="B36" s="11">
        <v>21895000</v>
      </c>
      <c r="C36" s="11">
        <v>3677.69</v>
      </c>
      <c r="D36" s="11">
        <v>3338.18</v>
      </c>
      <c r="E36" s="11">
        <f>17774.95-D36-C36</f>
        <v>10759.08</v>
      </c>
      <c r="F36" s="11">
        <f>133303.7-E36-D36-C36</f>
        <v>115528.75000000001</v>
      </c>
      <c r="G36" s="11">
        <v>245982.3</v>
      </c>
      <c r="H36" s="11">
        <v>415843.17</v>
      </c>
      <c r="I36" s="11">
        <v>13458360.5</v>
      </c>
      <c r="J36" s="11"/>
      <c r="K36" s="11"/>
      <c r="L36" s="11"/>
      <c r="M36" s="11"/>
      <c r="N36" s="11"/>
      <c r="O36" s="11">
        <f t="shared" si="3"/>
        <v>14253489.67</v>
      </c>
    </row>
    <row r="37" spans="1:15" s="12" customFormat="1" ht="30" customHeight="1">
      <c r="A37" s="10" t="s">
        <v>45</v>
      </c>
      <c r="B37" s="11">
        <v>1000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25.5" customHeight="1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7"/>
      <c r="N38" s="17"/>
      <c r="O38" s="21"/>
    </row>
    <row r="39" spans="1:15" s="23" customFormat="1" ht="25.5" customHeight="1">
      <c r="A39" s="6" t="s">
        <v>46</v>
      </c>
      <c r="B39" s="22">
        <f aca="true" t="shared" si="4" ref="B39:O39">SUM(B40:B45)</f>
        <v>10208199.02</v>
      </c>
      <c r="C39" s="22">
        <f t="shared" si="4"/>
        <v>0</v>
      </c>
      <c r="D39" s="22">
        <f t="shared" si="4"/>
        <v>0</v>
      </c>
      <c r="E39" s="22">
        <f t="shared" si="4"/>
        <v>0</v>
      </c>
      <c r="F39" s="22">
        <f t="shared" si="4"/>
        <v>5500</v>
      </c>
      <c r="G39" s="22">
        <f t="shared" si="4"/>
        <v>0</v>
      </c>
      <c r="H39" s="22">
        <f t="shared" si="4"/>
        <v>958</v>
      </c>
      <c r="I39" s="22">
        <f t="shared" si="4"/>
        <v>63852.31</v>
      </c>
      <c r="J39" s="22">
        <f t="shared" si="4"/>
        <v>0</v>
      </c>
      <c r="K39" s="22">
        <f t="shared" si="4"/>
        <v>0</v>
      </c>
      <c r="L39" s="22">
        <f t="shared" si="4"/>
        <v>0</v>
      </c>
      <c r="M39" s="22">
        <f t="shared" si="4"/>
        <v>0</v>
      </c>
      <c r="N39" s="22">
        <f t="shared" si="4"/>
        <v>0</v>
      </c>
      <c r="O39" s="22">
        <f t="shared" si="4"/>
        <v>70310.31</v>
      </c>
    </row>
    <row r="40" spans="1:15" s="12" customFormat="1" ht="30" customHeight="1">
      <c r="A40" s="10" t="s">
        <v>47</v>
      </c>
      <c r="B40" s="11">
        <v>5000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/>
      <c r="K40" s="11"/>
      <c r="L40" s="11"/>
      <c r="M40" s="11"/>
      <c r="N40" s="11"/>
      <c r="O40" s="11">
        <f aca="true" t="shared" si="5" ref="O40:O45">SUM(C40:N40)</f>
        <v>0</v>
      </c>
    </row>
    <row r="41" spans="1:15" s="12" customFormat="1" ht="30" customHeight="1">
      <c r="A41" s="10" t="s">
        <v>48</v>
      </c>
      <c r="B41" s="11">
        <v>30000</v>
      </c>
      <c r="C41" s="11">
        <v>0</v>
      </c>
      <c r="D41" s="11">
        <v>0</v>
      </c>
      <c r="E41" s="11">
        <v>0</v>
      </c>
      <c r="F41" s="11">
        <v>5500</v>
      </c>
      <c r="G41" s="11">
        <v>0</v>
      </c>
      <c r="H41" s="11">
        <v>0</v>
      </c>
      <c r="I41" s="11">
        <v>0</v>
      </c>
      <c r="J41" s="11"/>
      <c r="K41" s="11"/>
      <c r="L41" s="11"/>
      <c r="M41" s="11"/>
      <c r="N41" s="11"/>
      <c r="O41" s="11">
        <f t="shared" si="5"/>
        <v>5500</v>
      </c>
    </row>
    <row r="42" spans="1:15" s="12" customFormat="1" ht="30" customHeight="1">
      <c r="A42" s="10" t="s">
        <v>49</v>
      </c>
      <c r="B42" s="11">
        <v>2575481.81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63852.31</v>
      </c>
      <c r="J42" s="11"/>
      <c r="K42" s="11"/>
      <c r="L42" s="11"/>
      <c r="M42" s="11"/>
      <c r="N42" s="11"/>
      <c r="O42" s="11">
        <f t="shared" si="5"/>
        <v>63852.31</v>
      </c>
    </row>
    <row r="43" spans="1:15" s="12" customFormat="1" ht="30" customHeight="1">
      <c r="A43" s="10" t="s">
        <v>50</v>
      </c>
      <c r="B43" s="11">
        <v>7596717.21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958</v>
      </c>
      <c r="I43" s="11">
        <v>0</v>
      </c>
      <c r="J43" s="11"/>
      <c r="K43" s="11"/>
      <c r="L43" s="11"/>
      <c r="M43" s="11"/>
      <c r="N43" s="11"/>
      <c r="O43" s="11">
        <f t="shared" si="5"/>
        <v>958</v>
      </c>
    </row>
    <row r="44" spans="1:15" s="12" customFormat="1" ht="30" customHeight="1">
      <c r="A44" s="10" t="s">
        <v>51</v>
      </c>
      <c r="B44" s="11">
        <v>1000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/>
      <c r="K44" s="11"/>
      <c r="L44" s="11"/>
      <c r="M44" s="17"/>
      <c r="N44" s="17"/>
      <c r="O44" s="11">
        <f t="shared" si="5"/>
        <v>0</v>
      </c>
    </row>
    <row r="45" spans="1:15" s="12" customFormat="1" ht="30" customHeight="1">
      <c r="A45" s="10" t="s">
        <v>27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/>
      <c r="K45" s="11"/>
      <c r="L45" s="11"/>
      <c r="M45" s="17"/>
      <c r="N45" s="17"/>
      <c r="O45" s="11">
        <f t="shared" si="5"/>
        <v>0</v>
      </c>
    </row>
    <row r="46" spans="1:15" s="12" customFormat="1" ht="30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7"/>
      <c r="N46" s="17"/>
      <c r="O46" s="11"/>
    </row>
    <row r="47" spans="1:15" s="23" customFormat="1" ht="25.5" customHeight="1">
      <c r="A47" s="6" t="s">
        <v>52</v>
      </c>
      <c r="B47" s="22">
        <f aca="true" t="shared" si="6" ref="B47:O47">B48</f>
        <v>11900000</v>
      </c>
      <c r="C47" s="22">
        <f t="shared" si="6"/>
        <v>0</v>
      </c>
      <c r="D47" s="22">
        <f t="shared" si="6"/>
        <v>20000000</v>
      </c>
      <c r="E47" s="22">
        <f t="shared" si="6"/>
        <v>0</v>
      </c>
      <c r="F47" s="22">
        <f t="shared" si="6"/>
        <v>-20000000</v>
      </c>
      <c r="G47" s="22">
        <f t="shared" si="6"/>
        <v>0</v>
      </c>
      <c r="H47" s="22">
        <f t="shared" si="6"/>
        <v>0</v>
      </c>
      <c r="I47" s="22">
        <f t="shared" si="6"/>
        <v>0</v>
      </c>
      <c r="J47" s="22">
        <f t="shared" si="6"/>
        <v>0</v>
      </c>
      <c r="K47" s="22">
        <f t="shared" si="6"/>
        <v>0</v>
      </c>
      <c r="L47" s="22">
        <f t="shared" si="6"/>
        <v>0</v>
      </c>
      <c r="M47" s="22">
        <f t="shared" si="6"/>
        <v>0</v>
      </c>
      <c r="N47" s="22">
        <f t="shared" si="6"/>
        <v>0</v>
      </c>
      <c r="O47" s="22">
        <f t="shared" si="6"/>
        <v>0</v>
      </c>
    </row>
    <row r="48" spans="1:15" s="12" customFormat="1" ht="25.5" customHeight="1">
      <c r="A48" s="24" t="s">
        <v>53</v>
      </c>
      <c r="B48" s="11">
        <v>11900000</v>
      </c>
      <c r="C48" s="11">
        <v>0</v>
      </c>
      <c r="D48" s="11">
        <v>20000000</v>
      </c>
      <c r="E48" s="11">
        <v>0</v>
      </c>
      <c r="F48" s="11">
        <v>-20000000</v>
      </c>
      <c r="G48" s="11">
        <v>0</v>
      </c>
      <c r="H48" s="11">
        <v>0</v>
      </c>
      <c r="I48" s="11">
        <v>0</v>
      </c>
      <c r="J48" s="11"/>
      <c r="K48" s="11"/>
      <c r="L48" s="11"/>
      <c r="M48" s="17"/>
      <c r="N48" s="17"/>
      <c r="O48" s="11">
        <f>SUM(C48:N48)</f>
        <v>0</v>
      </c>
    </row>
    <row r="49" spans="1:15" s="27" customFormat="1" ht="25.5" customHeight="1">
      <c r="A49" s="25" t="s">
        <v>54</v>
      </c>
      <c r="B49" s="26">
        <f aca="true" t="shared" si="7" ref="B49:O49">B39+B20+B7+B47</f>
        <v>332032267.07</v>
      </c>
      <c r="C49" s="26">
        <f t="shared" si="7"/>
        <v>19019867.330000002</v>
      </c>
      <c r="D49" s="26">
        <f t="shared" si="7"/>
        <v>28888073.15</v>
      </c>
      <c r="E49" s="26">
        <f t="shared" si="7"/>
        <v>16917104.739999995</v>
      </c>
      <c r="F49" s="26">
        <f t="shared" si="7"/>
        <v>16956614.610000007</v>
      </c>
      <c r="G49" s="26">
        <f t="shared" si="7"/>
        <v>25379534.42</v>
      </c>
      <c r="H49" s="26">
        <f t="shared" si="7"/>
        <v>19104213.38</v>
      </c>
      <c r="I49" s="26">
        <f t="shared" si="7"/>
        <v>83890414.35000001</v>
      </c>
      <c r="J49" s="26">
        <f t="shared" si="7"/>
        <v>0</v>
      </c>
      <c r="K49" s="26">
        <f t="shared" si="7"/>
        <v>0</v>
      </c>
      <c r="L49" s="26">
        <f t="shared" si="7"/>
        <v>0</v>
      </c>
      <c r="M49" s="26">
        <f t="shared" si="7"/>
        <v>0</v>
      </c>
      <c r="N49" s="26">
        <f t="shared" si="7"/>
        <v>0</v>
      </c>
      <c r="O49" s="26">
        <f t="shared" si="7"/>
        <v>210155821.98</v>
      </c>
    </row>
    <row r="50" spans="1:15" ht="15">
      <c r="A50" s="27" t="s">
        <v>55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1:15" ht="15">
      <c r="A51" s="27" t="s">
        <v>56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</row>
    <row r="52" spans="1:15" ht="15">
      <c r="A52" s="27"/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5">
      <c r="A53" s="27"/>
      <c r="B53" s="2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5.75">
      <c r="A56" s="40" t="s">
        <v>57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ht="15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9"/>
    </row>
    <row r="58" spans="1:15" ht="15" customHeight="1">
      <c r="A58" s="38" t="s">
        <v>2</v>
      </c>
      <c r="B58" s="38" t="s">
        <v>3</v>
      </c>
      <c r="C58" s="39" t="s">
        <v>4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5.75">
      <c r="A59" s="38"/>
      <c r="B59" s="38"/>
      <c r="C59" s="3" t="s">
        <v>5</v>
      </c>
      <c r="D59" s="3" t="s">
        <v>6</v>
      </c>
      <c r="E59" s="3" t="s">
        <v>7</v>
      </c>
      <c r="F59" s="3" t="s">
        <v>8</v>
      </c>
      <c r="G59" s="3" t="s">
        <v>9</v>
      </c>
      <c r="H59" s="3" t="s">
        <v>10</v>
      </c>
      <c r="I59" s="3" t="s">
        <v>11</v>
      </c>
      <c r="J59" s="3" t="s">
        <v>12</v>
      </c>
      <c r="K59" s="3" t="s">
        <v>13</v>
      </c>
      <c r="L59" s="3" t="s">
        <v>14</v>
      </c>
      <c r="M59" s="3" t="s">
        <v>15</v>
      </c>
      <c r="N59" s="3" t="s">
        <v>16</v>
      </c>
      <c r="O59" s="4" t="s">
        <v>17</v>
      </c>
    </row>
    <row r="60" spans="1:15" ht="15.75">
      <c r="A60" s="6" t="s">
        <v>30</v>
      </c>
      <c r="B60" s="30">
        <f>SUM(B61:B76)</f>
        <v>1171000</v>
      </c>
      <c r="C60" s="30">
        <f aca="true" t="shared" si="8" ref="C60:O60">SUM(C61:C74)</f>
        <v>0</v>
      </c>
      <c r="D60" s="30">
        <f t="shared" si="8"/>
        <v>0</v>
      </c>
      <c r="E60" s="30">
        <f t="shared" si="8"/>
        <v>0</v>
      </c>
      <c r="F60" s="30">
        <f t="shared" si="8"/>
        <v>0</v>
      </c>
      <c r="G60" s="30">
        <f t="shared" si="8"/>
        <v>0</v>
      </c>
      <c r="H60" s="30">
        <f t="shared" si="8"/>
        <v>0</v>
      </c>
      <c r="I60" s="30">
        <f t="shared" si="8"/>
        <v>0</v>
      </c>
      <c r="J60" s="30">
        <f t="shared" si="8"/>
        <v>0</v>
      </c>
      <c r="K60" s="30">
        <f t="shared" si="8"/>
        <v>0</v>
      </c>
      <c r="L60" s="30">
        <f t="shared" si="8"/>
        <v>0</v>
      </c>
      <c r="M60" s="30">
        <f t="shared" si="8"/>
        <v>0</v>
      </c>
      <c r="N60" s="30">
        <f t="shared" si="8"/>
        <v>0</v>
      </c>
      <c r="O60" s="30">
        <f t="shared" si="8"/>
        <v>0</v>
      </c>
    </row>
    <row r="61" spans="1:15" ht="30" customHeight="1">
      <c r="A61" s="10" t="s">
        <v>31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/>
      <c r="K61" s="31"/>
      <c r="L61" s="31"/>
      <c r="M61" s="31"/>
      <c r="N61" s="31"/>
      <c r="O61" s="31">
        <f aca="true" t="shared" si="9" ref="O61:O74">SUM(C61:N61)</f>
        <v>0</v>
      </c>
    </row>
    <row r="62" spans="1:15" ht="30" customHeight="1">
      <c r="A62" s="10" t="s">
        <v>32</v>
      </c>
      <c r="B62" s="31">
        <v>2000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/>
      <c r="K62" s="31"/>
      <c r="L62" s="31"/>
      <c r="M62" s="31"/>
      <c r="N62" s="31"/>
      <c r="O62" s="31">
        <f t="shared" si="9"/>
        <v>0</v>
      </c>
    </row>
    <row r="63" spans="1:15" ht="30" customHeight="1">
      <c r="A63" s="10" t="s">
        <v>33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/>
      <c r="K63" s="31"/>
      <c r="L63" s="31"/>
      <c r="M63" s="31"/>
      <c r="N63" s="31"/>
      <c r="O63" s="31">
        <f t="shared" si="9"/>
        <v>0</v>
      </c>
    </row>
    <row r="64" spans="1:15" ht="30" customHeight="1">
      <c r="A64" s="10" t="s">
        <v>34</v>
      </c>
      <c r="B64" s="31">
        <v>218000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/>
      <c r="K64" s="31"/>
      <c r="L64" s="31"/>
      <c r="M64" s="31"/>
      <c r="N64" s="31"/>
      <c r="O64" s="31">
        <f t="shared" si="9"/>
        <v>0</v>
      </c>
    </row>
    <row r="65" spans="1:15" ht="30" customHeight="1">
      <c r="A65" s="10" t="s">
        <v>35</v>
      </c>
      <c r="B65" s="31">
        <v>5000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/>
      <c r="K65" s="31"/>
      <c r="L65" s="31"/>
      <c r="M65" s="31"/>
      <c r="N65" s="31"/>
      <c r="O65" s="31">
        <f t="shared" si="9"/>
        <v>0</v>
      </c>
    </row>
    <row r="66" spans="1:15" ht="30" customHeight="1">
      <c r="A66" s="10" t="s">
        <v>36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/>
      <c r="K66" s="31"/>
      <c r="L66" s="31"/>
      <c r="M66" s="31"/>
      <c r="N66" s="31"/>
      <c r="O66" s="31">
        <f t="shared" si="9"/>
        <v>0</v>
      </c>
    </row>
    <row r="67" spans="1:15" ht="30" customHeight="1">
      <c r="A67" s="10" t="s">
        <v>37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/>
      <c r="K67" s="31"/>
      <c r="L67" s="31"/>
      <c r="M67" s="31"/>
      <c r="N67" s="31"/>
      <c r="O67" s="31">
        <f t="shared" si="9"/>
        <v>0</v>
      </c>
    </row>
    <row r="68" spans="1:15" ht="30" customHeight="1">
      <c r="A68" s="10" t="s">
        <v>38</v>
      </c>
      <c r="B68" s="31">
        <v>70000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/>
      <c r="K68" s="31"/>
      <c r="L68" s="31"/>
      <c r="M68" s="31"/>
      <c r="N68" s="31"/>
      <c r="O68" s="31">
        <f t="shared" si="9"/>
        <v>0</v>
      </c>
    </row>
    <row r="69" spans="1:15" ht="30" customHeight="1">
      <c r="A69" s="10" t="s">
        <v>39</v>
      </c>
      <c r="B69" s="31">
        <v>20000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/>
      <c r="K69" s="31"/>
      <c r="L69" s="31"/>
      <c r="M69" s="31"/>
      <c r="N69" s="31"/>
      <c r="O69" s="31">
        <f t="shared" si="9"/>
        <v>0</v>
      </c>
    </row>
    <row r="70" spans="1:15" ht="30" customHeight="1">
      <c r="A70" s="10" t="s">
        <v>48</v>
      </c>
      <c r="B70" s="31">
        <v>842000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/>
      <c r="K70" s="31"/>
      <c r="L70" s="31"/>
      <c r="M70" s="31"/>
      <c r="N70" s="31"/>
      <c r="O70" s="31">
        <f t="shared" si="9"/>
        <v>0</v>
      </c>
    </row>
    <row r="71" spans="1:15" ht="30" customHeight="1">
      <c r="A71" s="10" t="s">
        <v>43</v>
      </c>
      <c r="B71" s="31">
        <v>2000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/>
      <c r="K71" s="31"/>
      <c r="L71" s="31"/>
      <c r="M71" s="31"/>
      <c r="N71" s="31"/>
      <c r="O71" s="31">
        <f t="shared" si="9"/>
        <v>0</v>
      </c>
    </row>
    <row r="72" spans="1:15" ht="30" customHeight="1">
      <c r="A72" s="10" t="s">
        <v>58</v>
      </c>
      <c r="B72" s="31">
        <v>10000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/>
      <c r="K72" s="31"/>
      <c r="L72" s="31"/>
      <c r="M72" s="31"/>
      <c r="N72" s="31"/>
      <c r="O72" s="31">
        <f t="shared" si="9"/>
        <v>0</v>
      </c>
    </row>
    <row r="73" spans="1:15" ht="30" customHeight="1">
      <c r="A73" s="10" t="s">
        <v>27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/>
      <c r="K73" s="31"/>
      <c r="L73" s="31"/>
      <c r="M73" s="31"/>
      <c r="N73" s="31"/>
      <c r="O73" s="31">
        <f t="shared" si="9"/>
        <v>0</v>
      </c>
    </row>
    <row r="74" spans="1:15" ht="30" customHeight="1">
      <c r="A74" s="10" t="s">
        <v>28</v>
      </c>
      <c r="B74" s="31">
        <v>2000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/>
      <c r="K74" s="31"/>
      <c r="L74" s="31"/>
      <c r="M74" s="31"/>
      <c r="N74" s="31"/>
      <c r="O74" s="31">
        <f t="shared" si="9"/>
        <v>0</v>
      </c>
    </row>
    <row r="75" spans="1:15" ht="15.75">
      <c r="A75" s="1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11"/>
      <c r="M75" s="17"/>
      <c r="N75" s="17"/>
      <c r="O75" s="21"/>
    </row>
    <row r="76" spans="1:15" ht="15.75">
      <c r="A76" s="16"/>
      <c r="B76" s="31"/>
      <c r="C76" s="31"/>
      <c r="D76" s="31"/>
      <c r="E76" s="31"/>
      <c r="F76" s="11"/>
      <c r="G76" s="11"/>
      <c r="H76" s="11"/>
      <c r="I76" s="11"/>
      <c r="J76" s="11"/>
      <c r="K76" s="11"/>
      <c r="L76" s="11"/>
      <c r="M76" s="17"/>
      <c r="N76" s="17"/>
      <c r="O76" s="21"/>
    </row>
    <row r="77" spans="1:15" ht="15.75">
      <c r="A77" s="6" t="s">
        <v>46</v>
      </c>
      <c r="B77" s="32">
        <f aca="true" t="shared" si="10" ref="B77:O77">SUM(B78:B83)</f>
        <v>580000</v>
      </c>
      <c r="C77" s="32">
        <f t="shared" si="10"/>
        <v>0</v>
      </c>
      <c r="D77" s="32">
        <f t="shared" si="10"/>
        <v>0</v>
      </c>
      <c r="E77" s="32">
        <f t="shared" si="10"/>
        <v>0</v>
      </c>
      <c r="F77" s="32">
        <f t="shared" si="10"/>
        <v>0</v>
      </c>
      <c r="G77" s="32">
        <f t="shared" si="10"/>
        <v>0</v>
      </c>
      <c r="H77" s="32">
        <f t="shared" si="10"/>
        <v>0</v>
      </c>
      <c r="I77" s="32">
        <f t="shared" si="10"/>
        <v>0</v>
      </c>
      <c r="J77" s="32">
        <f t="shared" si="10"/>
        <v>0</v>
      </c>
      <c r="K77" s="32">
        <f t="shared" si="10"/>
        <v>0</v>
      </c>
      <c r="L77" s="32">
        <f t="shared" si="10"/>
        <v>0</v>
      </c>
      <c r="M77" s="32">
        <f t="shared" si="10"/>
        <v>0</v>
      </c>
      <c r="N77" s="32">
        <f t="shared" si="10"/>
        <v>0</v>
      </c>
      <c r="O77" s="32">
        <f t="shared" si="10"/>
        <v>0</v>
      </c>
    </row>
    <row r="78" spans="1:15" ht="32.25" customHeight="1">
      <c r="A78" s="10" t="s">
        <v>59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/>
      <c r="K78" s="31"/>
      <c r="L78" s="31"/>
      <c r="M78" s="31"/>
      <c r="N78" s="31"/>
      <c r="O78" s="31">
        <f aca="true" t="shared" si="11" ref="O78:O83">SUM(C78:N78)</f>
        <v>0</v>
      </c>
    </row>
    <row r="79" spans="1:15" ht="32.25" customHeight="1">
      <c r="A79" s="10" t="s">
        <v>47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/>
      <c r="K79" s="31"/>
      <c r="L79" s="31"/>
      <c r="M79" s="31"/>
      <c r="N79" s="31"/>
      <c r="O79" s="31">
        <f t="shared" si="11"/>
        <v>0</v>
      </c>
    </row>
    <row r="80" spans="1:15" ht="30" customHeight="1">
      <c r="A80" s="10" t="s">
        <v>49</v>
      </c>
      <c r="B80" s="31">
        <v>487000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/>
      <c r="K80" s="31"/>
      <c r="L80" s="31"/>
      <c r="M80" s="31"/>
      <c r="N80" s="31"/>
      <c r="O80" s="31">
        <f t="shared" si="11"/>
        <v>0</v>
      </c>
    </row>
    <row r="81" spans="1:15" ht="30" customHeight="1">
      <c r="A81" s="10" t="s">
        <v>50</v>
      </c>
      <c r="B81" s="31">
        <v>73000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/>
      <c r="K81" s="31"/>
      <c r="L81" s="31"/>
      <c r="M81" s="31"/>
      <c r="N81" s="31"/>
      <c r="O81" s="31">
        <f t="shared" si="11"/>
        <v>0</v>
      </c>
    </row>
    <row r="82" spans="1:15" ht="30" customHeight="1">
      <c r="A82" s="10" t="s">
        <v>51</v>
      </c>
      <c r="B82" s="31">
        <v>20000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/>
      <c r="K82" s="31"/>
      <c r="L82" s="31"/>
      <c r="M82" s="31"/>
      <c r="N82" s="31"/>
      <c r="O82" s="31">
        <f t="shared" si="11"/>
        <v>0</v>
      </c>
    </row>
    <row r="83" spans="1:15" ht="30" customHeight="1">
      <c r="A83" s="10" t="s">
        <v>27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/>
      <c r="K83" s="31"/>
      <c r="L83" s="31"/>
      <c r="M83" s="31"/>
      <c r="N83" s="31"/>
      <c r="O83" s="31">
        <f t="shared" si="11"/>
        <v>0</v>
      </c>
    </row>
    <row r="84" spans="1:15" ht="15.75">
      <c r="A84" s="25" t="s">
        <v>54</v>
      </c>
      <c r="B84" s="33">
        <f aca="true" t="shared" si="12" ref="B84:O84">B77+B60</f>
        <v>1751000</v>
      </c>
      <c r="C84" s="33">
        <f t="shared" si="12"/>
        <v>0</v>
      </c>
      <c r="D84" s="33">
        <f t="shared" si="12"/>
        <v>0</v>
      </c>
      <c r="E84" s="33">
        <f t="shared" si="12"/>
        <v>0</v>
      </c>
      <c r="F84" s="33">
        <f t="shared" si="12"/>
        <v>0</v>
      </c>
      <c r="G84" s="33">
        <f t="shared" si="12"/>
        <v>0</v>
      </c>
      <c r="H84" s="33">
        <f t="shared" si="12"/>
        <v>0</v>
      </c>
      <c r="I84" s="33">
        <f t="shared" si="12"/>
        <v>0</v>
      </c>
      <c r="J84" s="33">
        <f t="shared" si="12"/>
        <v>0</v>
      </c>
      <c r="K84" s="33">
        <f t="shared" si="12"/>
        <v>0</v>
      </c>
      <c r="L84" s="33">
        <f t="shared" si="12"/>
        <v>0</v>
      </c>
      <c r="M84" s="33">
        <f t="shared" si="12"/>
        <v>0</v>
      </c>
      <c r="N84" s="33">
        <f t="shared" si="12"/>
        <v>0</v>
      </c>
      <c r="O84" s="33">
        <f t="shared" si="12"/>
        <v>0</v>
      </c>
    </row>
    <row r="85" ht="14.25">
      <c r="A85" s="34" t="s">
        <v>55</v>
      </c>
    </row>
    <row r="86" ht="15">
      <c r="A86" s="27" t="s">
        <v>56</v>
      </c>
    </row>
    <row r="89" ht="14.25">
      <c r="A89" t="s">
        <v>60</v>
      </c>
    </row>
  </sheetData>
  <sheetProtection selectLockedCells="1" selectUnlockedCells="1"/>
  <mergeCells count="11">
    <mergeCell ref="A56:O56"/>
    <mergeCell ref="A58:A59"/>
    <mergeCell ref="B58:B59"/>
    <mergeCell ref="C58:O58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dcterms:modified xsi:type="dcterms:W3CDTF">2018-08-10T14:30:06Z</dcterms:modified>
  <cp:category/>
  <cp:version/>
  <cp:contentType/>
  <cp:contentStatus/>
</cp:coreProperties>
</file>